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jects\5318018099_S2P\Data\Crop\"/>
    </mc:Choice>
  </mc:AlternateContent>
  <xr:revisionPtr revIDLastSave="0" documentId="13_ncr:1_{0973BD2C-9729-4C3E-A74A-100957B4F2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MO_v2" sheetId="6" r:id="rId1"/>
    <sheet name="Crops_lst" sheetId="7" r:id="rId2"/>
    <sheet name="LandPKS" sheetId="1" r:id="rId3"/>
    <sheet name="Sheet2" sheetId="2" r:id="rId4"/>
    <sheet name="Sheet3" sheetId="3" r:id="rId5"/>
  </sheets>
  <definedNames>
    <definedName name="_xlnm._FilterDatabase" localSheetId="1" hidden="1">Crops_lst!$B$1:$E$1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8" i="6" l="1"/>
  <c r="Y47" i="6"/>
  <c r="X47" i="6"/>
  <c r="W47" i="6"/>
  <c r="F47" i="6"/>
  <c r="F46" i="6"/>
  <c r="E46" i="6"/>
  <c r="E49" i="6" s="1"/>
  <c r="D46" i="6"/>
  <c r="D49" i="6" s="1"/>
  <c r="X45" i="6"/>
  <c r="W45" i="6"/>
  <c r="I43" i="6"/>
  <c r="I48" i="6" s="1"/>
  <c r="E43" i="6"/>
  <c r="Y42" i="6"/>
  <c r="X42" i="6"/>
  <c r="W42" i="6"/>
  <c r="H42" i="6"/>
  <c r="H47" i="6" s="1"/>
  <c r="G42" i="6"/>
  <c r="G47" i="6" s="1"/>
  <c r="F42" i="6"/>
  <c r="F41" i="6"/>
  <c r="E41" i="6"/>
  <c r="E44" i="6" s="1"/>
  <c r="D41" i="6"/>
  <c r="D44" i="6" s="1"/>
  <c r="X40" i="6"/>
  <c r="W40" i="6"/>
  <c r="I40" i="6"/>
  <c r="I45" i="6" s="1"/>
  <c r="H40" i="6"/>
  <c r="H45" i="6" s="1"/>
  <c r="G40" i="6"/>
  <c r="G45" i="6" s="1"/>
  <c r="H38" i="6"/>
  <c r="G38" i="6"/>
  <c r="E38" i="6"/>
  <c r="Y37" i="6"/>
  <c r="X37" i="6"/>
  <c r="AG37" i="6" s="1"/>
  <c r="W37" i="6"/>
  <c r="AF37" i="6" s="1"/>
  <c r="I37" i="6"/>
  <c r="F37" i="6"/>
  <c r="I36" i="6"/>
  <c r="H36" i="6"/>
  <c r="G36" i="6"/>
  <c r="F36" i="6"/>
  <c r="E36" i="6"/>
  <c r="E39" i="6" s="1"/>
  <c r="D36" i="6"/>
  <c r="D39" i="6" s="1"/>
  <c r="X35" i="6"/>
  <c r="W35" i="6"/>
  <c r="E33" i="6"/>
  <c r="Y32" i="6"/>
  <c r="X32" i="6"/>
  <c r="W32" i="6"/>
  <c r="F32" i="6"/>
  <c r="F31" i="6"/>
  <c r="E31" i="6"/>
  <c r="D31" i="6"/>
  <c r="D34" i="6" s="1"/>
  <c r="X30" i="6"/>
  <c r="W30" i="6"/>
  <c r="I28" i="6"/>
  <c r="I33" i="6" s="1"/>
  <c r="E28" i="6"/>
  <c r="Y27" i="6"/>
  <c r="X27" i="6"/>
  <c r="W27" i="6"/>
  <c r="H27" i="6"/>
  <c r="H32" i="6" s="1"/>
  <c r="G27" i="6"/>
  <c r="G32" i="6" s="1"/>
  <c r="F27" i="6"/>
  <c r="F26" i="6"/>
  <c r="E26" i="6"/>
  <c r="E29" i="6" s="1"/>
  <c r="D26" i="6"/>
  <c r="D29" i="6" s="1"/>
  <c r="X25" i="6"/>
  <c r="W25" i="6"/>
  <c r="I25" i="6"/>
  <c r="I30" i="6" s="1"/>
  <c r="H25" i="6"/>
  <c r="H30" i="6" s="1"/>
  <c r="G25" i="6"/>
  <c r="G30" i="6" s="1"/>
  <c r="H23" i="6"/>
  <c r="G23" i="6"/>
  <c r="G28" i="6" s="1"/>
  <c r="G33" i="6" s="1"/>
  <c r="E23" i="6"/>
  <c r="Y22" i="6"/>
  <c r="X22" i="6"/>
  <c r="AG22" i="6" s="1"/>
  <c r="W22" i="6"/>
  <c r="AF22" i="6" s="1"/>
  <c r="I22" i="6"/>
  <c r="F22" i="6"/>
  <c r="I21" i="6"/>
  <c r="H21" i="6"/>
  <c r="G21" i="6"/>
  <c r="G24" i="6" s="1"/>
  <c r="F21" i="6"/>
  <c r="F24" i="6" s="1"/>
  <c r="E21" i="6"/>
  <c r="D21" i="6"/>
  <c r="D24" i="6" s="1"/>
  <c r="X20" i="6"/>
  <c r="W20" i="6"/>
  <c r="G26" i="1"/>
  <c r="D26" i="1"/>
  <c r="E26" i="1"/>
  <c r="F26" i="1"/>
  <c r="F24" i="1"/>
  <c r="E24" i="1"/>
  <c r="D24" i="1"/>
  <c r="F21" i="1"/>
  <c r="E21" i="1"/>
  <c r="D21" i="1"/>
  <c r="G39" i="6" l="1"/>
  <c r="I42" i="6"/>
  <c r="I47" i="6" s="1"/>
  <c r="F34" i="6"/>
  <c r="E34" i="6"/>
  <c r="AH22" i="6"/>
  <c r="G43" i="6"/>
  <c r="G48" i="6" s="1"/>
  <c r="G49" i="6" s="1"/>
  <c r="F39" i="6"/>
  <c r="F29" i="6"/>
  <c r="H41" i="6"/>
  <c r="H46" i="6" s="1"/>
  <c r="F49" i="6"/>
  <c r="I26" i="6"/>
  <c r="I31" i="6" s="1"/>
  <c r="H28" i="6"/>
  <c r="H33" i="6" s="1"/>
  <c r="I41" i="6"/>
  <c r="I46" i="6" s="1"/>
  <c r="I49" i="6" s="1"/>
  <c r="H43" i="6"/>
  <c r="H48" i="6" s="1"/>
  <c r="H49" i="6" s="1"/>
  <c r="I24" i="6"/>
  <c r="I27" i="6"/>
  <c r="I32" i="6" s="1"/>
  <c r="E24" i="6"/>
  <c r="H24" i="6"/>
  <c r="F44" i="6"/>
  <c r="AH37" i="6"/>
  <c r="G41" i="6"/>
  <c r="G46" i="6" s="1"/>
  <c r="I44" i="6"/>
  <c r="H39" i="6"/>
  <c r="I39" i="6"/>
  <c r="G26" i="6"/>
  <c r="G31" i="6" s="1"/>
  <c r="G34" i="6" s="1"/>
  <c r="H26" i="6"/>
  <c r="H31" i="6" s="1"/>
  <c r="AH22" i="1"/>
  <c r="AG22" i="1"/>
  <c r="AF22" i="1"/>
  <c r="E33" i="1"/>
  <c r="Y32" i="1"/>
  <c r="X32" i="1"/>
  <c r="W32" i="1"/>
  <c r="F32" i="1"/>
  <c r="F31" i="1"/>
  <c r="E31" i="1"/>
  <c r="D31" i="1"/>
  <c r="D34" i="1" s="1"/>
  <c r="X30" i="1"/>
  <c r="W30" i="1"/>
  <c r="I28" i="1"/>
  <c r="I33" i="1" s="1"/>
  <c r="H27" i="1"/>
  <c r="H32" i="1" s="1"/>
  <c r="G27" i="1"/>
  <c r="G32" i="1" s="1"/>
  <c r="I25" i="1"/>
  <c r="I30" i="1" s="1"/>
  <c r="H25" i="1"/>
  <c r="H30" i="1" s="1"/>
  <c r="G25" i="1"/>
  <c r="G30" i="1" s="1"/>
  <c r="D29" i="1"/>
  <c r="I21" i="1"/>
  <c r="H21" i="1"/>
  <c r="G21" i="1"/>
  <c r="I34" i="6" l="1"/>
  <c r="H34" i="6"/>
  <c r="I29" i="6"/>
  <c r="H44" i="6"/>
  <c r="H29" i="6"/>
  <c r="G29" i="6"/>
  <c r="G44" i="6"/>
  <c r="E34" i="1"/>
  <c r="F34" i="1"/>
  <c r="G31" i="1"/>
  <c r="H26" i="1"/>
  <c r="H31" i="1" s="1"/>
  <c r="I26" i="1"/>
  <c r="I31" i="1" s="1"/>
  <c r="Y27" i="1" l="1"/>
  <c r="X27" i="1"/>
  <c r="W27" i="1"/>
  <c r="X25" i="1"/>
  <c r="W25" i="1"/>
  <c r="W20" i="1"/>
  <c r="X20" i="1"/>
  <c r="E28" i="1"/>
  <c r="E29" i="1" s="1"/>
  <c r="H23" i="1"/>
  <c r="E23" i="1"/>
  <c r="G23" i="1"/>
  <c r="F27" i="1"/>
  <c r="F29" i="1" s="1"/>
  <c r="I22" i="1"/>
  <c r="F22" i="1"/>
  <c r="Y22" i="1"/>
  <c r="X22" i="1"/>
  <c r="W22" i="1"/>
  <c r="G28" i="1" l="1"/>
  <c r="G24" i="1"/>
  <c r="H28" i="1"/>
  <c r="H24" i="1"/>
  <c r="I27" i="1"/>
  <c r="I24" i="1"/>
  <c r="I32" i="1" l="1"/>
  <c r="I34" i="1" s="1"/>
  <c r="I29" i="1"/>
  <c r="H33" i="1"/>
  <c r="H34" i="1" s="1"/>
  <c r="H29" i="1"/>
  <c r="G33" i="1"/>
  <c r="G34" i="1" s="1"/>
  <c r="G2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Collazos Cortes, Diana</author>
  </authors>
  <commentList>
    <comment ref="B1" authorId="0" shapeId="0" xr:uid="{1821B107-A541-476D-B8ED-AD78ABB04C9C}">
      <text>
        <r>
          <rPr>
            <b/>
            <sz val="9"/>
            <color indexed="81"/>
            <rFont val="Tahoma"/>
            <charset val="1"/>
          </rPr>
          <t>Collazos Cortes, Diana:</t>
        </r>
        <r>
          <rPr>
            <sz val="9"/>
            <color indexed="81"/>
            <rFont val="Tahoma"/>
            <charset val="1"/>
          </rPr>
          <t xml:space="preserve">
List below from https://gaez-services.fao.org/apps/theme-3/</t>
        </r>
      </text>
    </comment>
  </commentList>
</comments>
</file>

<file path=xl/sharedStrings.xml><?xml version="1.0" encoding="utf-8"?>
<sst xmlns="http://schemas.openxmlformats.org/spreadsheetml/2006/main" count="454" uniqueCount="167">
  <si>
    <t>CROP</t>
  </si>
  <si>
    <t>Millet</t>
  </si>
  <si>
    <t>Sorghum</t>
  </si>
  <si>
    <t>Maize</t>
  </si>
  <si>
    <t>Rice</t>
  </si>
  <si>
    <t>aN</t>
  </si>
  <si>
    <t>aP</t>
  </si>
  <si>
    <t>aK</t>
  </si>
  <si>
    <t>dN</t>
  </si>
  <si>
    <t>dP</t>
  </si>
  <si>
    <t>dK</t>
  </si>
  <si>
    <t>adN</t>
  </si>
  <si>
    <t>adP</t>
  </si>
  <si>
    <t>adK</t>
  </si>
  <si>
    <t>rN</t>
  </si>
  <si>
    <t>rP</t>
  </si>
  <si>
    <t>rK</t>
  </si>
  <si>
    <t>HI</t>
  </si>
  <si>
    <t>ytargetratio</t>
  </si>
  <si>
    <t>rfNmax</t>
  </si>
  <si>
    <t>rfPmax</t>
  </si>
  <si>
    <t>rfKmax</t>
  </si>
  <si>
    <t>rfNmin</t>
  </si>
  <si>
    <t>rfPmin</t>
  </si>
  <si>
    <t>rfKmin</t>
  </si>
  <si>
    <t>rfNmed</t>
  </si>
  <si>
    <t>rfPmed</t>
  </si>
  <si>
    <t>rfKmed</t>
  </si>
  <si>
    <t>MaizeDefault</t>
  </si>
  <si>
    <t>aK (kgDM/kgK(</t>
  </si>
  <si>
    <t>dK (kgDM/kgK(</t>
  </si>
  <si>
    <t>fertN</t>
  </si>
  <si>
    <t>fertP</t>
  </si>
  <si>
    <t>fertK</t>
  </si>
  <si>
    <t>LUT</t>
  </si>
  <si>
    <t>ypot</t>
  </si>
  <si>
    <t>MilletT2</t>
  </si>
  <si>
    <t>SorghumT2</t>
  </si>
  <si>
    <t>MaizeT2</t>
  </si>
  <si>
    <t>RiceT2</t>
  </si>
  <si>
    <t>CassavaT2</t>
  </si>
  <si>
    <t>MilletT1</t>
  </si>
  <si>
    <t>SorghumT1</t>
  </si>
  <si>
    <t>MaizeT1</t>
  </si>
  <si>
    <t>RiceT1</t>
  </si>
  <si>
    <t>CassavaT1</t>
  </si>
  <si>
    <t>MilletT2pv</t>
  </si>
  <si>
    <t>SorghumT2pv</t>
  </si>
  <si>
    <t>MaizeT2pv</t>
  </si>
  <si>
    <t>RiceT2pv</t>
  </si>
  <si>
    <t>CassavaT2pv</t>
  </si>
  <si>
    <t>Maize_pps</t>
  </si>
  <si>
    <t>Sorghum_pps</t>
  </si>
  <si>
    <t>MGT</t>
  </si>
  <si>
    <t>High</t>
  </si>
  <si>
    <t>Maize_ET</t>
  </si>
  <si>
    <t>Sorghum_ET</t>
  </si>
  <si>
    <t>Wheat_ET</t>
  </si>
  <si>
    <t>Barley_ET</t>
  </si>
  <si>
    <t>Teff_ET</t>
  </si>
  <si>
    <t>maxRZD</t>
  </si>
  <si>
    <t>Medium</t>
  </si>
  <si>
    <t>Ref</t>
  </si>
  <si>
    <t>A system for quantitative evaluation of the fertility of tropical soils (QUEFTS) - ScienceDirect</t>
  </si>
  <si>
    <t>See Leenaars_EtAl1998</t>
  </si>
  <si>
    <t>Duivenbooden, 1992</t>
  </si>
  <si>
    <t>https://www.ncbi.nlm.nih.gov/pmc/articles/PMC8391060/</t>
  </si>
  <si>
    <t>Low</t>
  </si>
  <si>
    <t>Old</t>
  </si>
  <si>
    <t>aeNmin</t>
  </si>
  <si>
    <t>aePmin</t>
  </si>
  <si>
    <t>aeKmin</t>
  </si>
  <si>
    <t>aeNmed</t>
  </si>
  <si>
    <t>aePmed</t>
  </si>
  <si>
    <t>aeKmed</t>
  </si>
  <si>
    <t>aeNmax</t>
  </si>
  <si>
    <t>aePmax</t>
  </si>
  <si>
    <t>aeKmax</t>
  </si>
  <si>
    <t>dummy</t>
  </si>
  <si>
    <t>Barley</t>
  </si>
  <si>
    <t>Teff</t>
  </si>
  <si>
    <t>Wheat</t>
  </si>
  <si>
    <t>Cassava</t>
  </si>
  <si>
    <t>Beans</t>
  </si>
  <si>
    <t>copied_riceT2</t>
  </si>
  <si>
    <t>copied_CassavaT2</t>
  </si>
  <si>
    <t>copied_MilletT2</t>
  </si>
  <si>
    <t>Groundnut</t>
  </si>
  <si>
    <t>Pigeon pea</t>
  </si>
  <si>
    <t>Peas</t>
  </si>
  <si>
    <t>Alfalfa</t>
  </si>
  <si>
    <t>Banana</t>
  </si>
  <si>
    <t>Biomass highland sorghum</t>
  </si>
  <si>
    <t>Biomass lowland sorghum</t>
  </si>
  <si>
    <t>Biomass sorghum</t>
  </si>
  <si>
    <t>Biomass temperate sorghum</t>
  </si>
  <si>
    <t>Buckwheat</t>
  </si>
  <si>
    <t>Cabbage</t>
  </si>
  <si>
    <t>Carrot</t>
  </si>
  <si>
    <t>Chickpea</t>
  </si>
  <si>
    <t>Citrus</t>
  </si>
  <si>
    <t>Cocoa</t>
  </si>
  <si>
    <t>Cocoa cumoun</t>
  </si>
  <si>
    <t>Cocoa hybrid</t>
  </si>
  <si>
    <t>Coconut</t>
  </si>
  <si>
    <t>Cocoyam</t>
  </si>
  <si>
    <t>Coffee</t>
  </si>
  <si>
    <t>Coffee arabica</t>
  </si>
  <si>
    <t>Coffee robusta</t>
  </si>
  <si>
    <t>Cotton</t>
  </si>
  <si>
    <t>Cowpea</t>
  </si>
  <si>
    <t>Dry pea</t>
  </si>
  <si>
    <t>Dryland rice</t>
  </si>
  <si>
    <t>Flax</t>
  </si>
  <si>
    <t>Foxtail millet</t>
  </si>
  <si>
    <t>Gram</t>
  </si>
  <si>
    <t>Grass</t>
  </si>
  <si>
    <t>Greater yam</t>
  </si>
  <si>
    <t>Highland maize</t>
  </si>
  <si>
    <t>Highland sorghum</t>
  </si>
  <si>
    <t>Jatropha</t>
  </si>
  <si>
    <t>Lowland maize</t>
  </si>
  <si>
    <t>Lowland sorghum</t>
  </si>
  <si>
    <t>Miscanthus</t>
  </si>
  <si>
    <t>Napier grass</t>
  </si>
  <si>
    <t>Oat</t>
  </si>
  <si>
    <t>Oil palm</t>
  </si>
  <si>
    <t>Olive</t>
  </si>
  <si>
    <t>Onion</t>
  </si>
  <si>
    <t>Para rubber</t>
  </si>
  <si>
    <t>Pasture legumes</t>
  </si>
  <si>
    <t>Pearl millet</t>
  </si>
  <si>
    <t>Phaseolus bean</t>
  </si>
  <si>
    <t>Pigeonpea</t>
  </si>
  <si>
    <t>Rapeseed</t>
  </si>
  <si>
    <t>Reed canary grass</t>
  </si>
  <si>
    <t>Rye</t>
  </si>
  <si>
    <t>Silage maize</t>
  </si>
  <si>
    <t>Soybean</t>
  </si>
  <si>
    <t>Spring barley</t>
  </si>
  <si>
    <t>Spring rye</t>
  </si>
  <si>
    <t>Spring wheat</t>
  </si>
  <si>
    <t>Sugarbeet</t>
  </si>
  <si>
    <t>Sugarcane</t>
  </si>
  <si>
    <t>Sunflower</t>
  </si>
  <si>
    <t>Sweet potato</t>
  </si>
  <si>
    <t>Switchgrass</t>
  </si>
  <si>
    <t>Tea</t>
  </si>
  <si>
    <t>Temperate maize</t>
  </si>
  <si>
    <t>Temperate sorghum</t>
  </si>
  <si>
    <t>Tobacco</t>
  </si>
  <si>
    <t>Tomato</t>
  </si>
  <si>
    <t>Wetland rice</t>
  </si>
  <si>
    <t>White potato</t>
  </si>
  <si>
    <t>White yam</t>
  </si>
  <si>
    <t>Winter barley</t>
  </si>
  <si>
    <t>Winter rye</t>
  </si>
  <si>
    <t>Winter wheat</t>
  </si>
  <si>
    <t>Yam</t>
  </si>
  <si>
    <t>Yellow yam</t>
  </si>
  <si>
    <t>RZD_xx(map) = ifelse ( RZD &lt; maxRZD_xx , RZD (map) , maxRZD_xx)</t>
  </si>
  <si>
    <t>RZ-PAWHC_xx = RZ-PAWHC (map) * RZD_xx/ RZD</t>
  </si>
  <si>
    <t>Crop</t>
  </si>
  <si>
    <t>Agro-climatic_Potential_Yield_crops</t>
  </si>
  <si>
    <t>wetland rice or  dryland rice</t>
  </si>
  <si>
    <t>max_rzd</t>
  </si>
  <si>
    <t>no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</si>
</sst>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rgb="FF00B05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0" xfId="1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3" fillId="0" borderId="0" xfId="0" applyFont="1" applyFill="1" applyAlignment="1">
      <alignment horizontal="left"/>
    </xf>
    <xf numFmtId="2" fontId="3" fillId="0" borderId="0" xfId="0" applyNumberFormat="1" applyFont="1" applyFill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3"/>
    <xf numFmtId="0" fontId="7" fillId="0" borderId="0" xfId="0" applyFont="1" applyAlignment="1">
      <alignment horizontal="left"/>
    </xf>
    <xf numFmtId="1" fontId="7" fillId="0" borderId="0" xfId="0" applyNumberFormat="1" applyFont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2" applyFont="1" applyFill="1" applyAlignment="1">
      <alignment horizontal="left"/>
    </xf>
    <xf numFmtId="2" fontId="7" fillId="0" borderId="0" xfId="0" applyNumberFormat="1" applyFont="1" applyAlignment="1">
      <alignment horizontal="left"/>
    </xf>
    <xf numFmtId="2" fontId="7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4" borderId="0" xfId="0" applyFont="1" applyFill="1" applyAlignment="1">
      <alignment horizontal="left"/>
    </xf>
    <xf numFmtId="0" fontId="0" fillId="4" borderId="0" xfId="0" applyFill="1"/>
    <xf numFmtId="0" fontId="0" fillId="4" borderId="0" xfId="0" applyFill="1" applyAlignment="1">
      <alignment horizontal="left"/>
    </xf>
  </cellXfs>
  <cellStyles count="4">
    <cellStyle name="Bad" xfId="1" builtinId="27"/>
    <cellStyle name="Good" xfId="2" builtinId="26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ciencedirect.com/science/article/pii/001670619090021Z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sciencedirect.com/science/article/pii/001670619090021Z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161F9-7DDC-4E39-BE4C-9DFFD667B481}">
  <dimension ref="A1:BD67"/>
  <sheetViews>
    <sheetView tabSelected="1" workbookViewId="0">
      <pane xSplit="2" ySplit="1" topLeftCell="C20" activePane="bottomRight" state="frozen"/>
      <selection pane="topRight" activeCell="B1" sqref="B1"/>
      <selection pane="bottomLeft" activeCell="A2" sqref="A2"/>
      <selection pane="bottomRight" activeCell="A20" sqref="A20:XFD34"/>
    </sheetView>
  </sheetViews>
  <sheetFormatPr defaultColWidth="8.85546875" defaultRowHeight="15" x14ac:dyDescent="0.25"/>
  <cols>
    <col min="1" max="1" width="23.42578125" style="2" customWidth="1"/>
    <col min="2" max="2" width="19" style="2" customWidth="1"/>
    <col min="3" max="3" width="17.28515625" style="17" customWidth="1"/>
    <col min="4" max="9" width="8.85546875" style="2"/>
    <col min="10" max="12" width="8.85546875" style="9"/>
    <col min="13" max="15" width="8.85546875" style="2"/>
    <col min="16" max="16" width="8.85546875" style="9"/>
    <col min="17" max="17" width="8.85546875" style="17"/>
    <col min="18" max="18" width="8.85546875" style="2"/>
    <col min="19" max="22" width="8.85546875" style="9"/>
    <col min="23" max="25" width="8.85546875" style="2"/>
    <col min="26" max="40" width="8.85546875" style="9"/>
    <col min="41" max="41" width="8.85546875" style="7"/>
    <col min="42" max="16384" width="8.85546875" style="2"/>
  </cols>
  <sheetData>
    <row r="1" spans="1:41" x14ac:dyDescent="0.25">
      <c r="A1" s="2" t="s">
        <v>34</v>
      </c>
      <c r="B1" s="2" t="s">
        <v>0</v>
      </c>
      <c r="C1" s="17" t="s">
        <v>53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9" t="s">
        <v>11</v>
      </c>
      <c r="K1" s="9" t="s">
        <v>12</v>
      </c>
      <c r="L1" s="9" t="s">
        <v>13</v>
      </c>
      <c r="M1" s="2" t="s">
        <v>14</v>
      </c>
      <c r="N1" s="2" t="s">
        <v>15</v>
      </c>
      <c r="O1" s="2" t="s">
        <v>16</v>
      </c>
      <c r="P1" s="9" t="s">
        <v>17</v>
      </c>
      <c r="Q1" s="17" t="s">
        <v>60</v>
      </c>
      <c r="R1" s="2" t="s">
        <v>18</v>
      </c>
      <c r="S1" s="9" t="s">
        <v>35</v>
      </c>
      <c r="T1" s="9" t="s">
        <v>22</v>
      </c>
      <c r="U1" s="9" t="s">
        <v>23</v>
      </c>
      <c r="V1" s="9" t="s">
        <v>24</v>
      </c>
      <c r="W1" s="2" t="s">
        <v>25</v>
      </c>
      <c r="X1" s="2" t="s">
        <v>26</v>
      </c>
      <c r="Y1" s="2" t="s">
        <v>27</v>
      </c>
      <c r="Z1" s="9" t="s">
        <v>19</v>
      </c>
      <c r="AA1" s="9" t="s">
        <v>20</v>
      </c>
      <c r="AB1" s="9" t="s">
        <v>21</v>
      </c>
      <c r="AC1" s="9" t="s">
        <v>69</v>
      </c>
      <c r="AD1" s="9" t="s">
        <v>70</v>
      </c>
      <c r="AE1" s="9" t="s">
        <v>71</v>
      </c>
      <c r="AF1" s="9" t="s">
        <v>72</v>
      </c>
      <c r="AG1" s="9" t="s">
        <v>73</v>
      </c>
      <c r="AH1" s="9" t="s">
        <v>74</v>
      </c>
      <c r="AI1" s="9" t="s">
        <v>75</v>
      </c>
      <c r="AJ1" s="9" t="s">
        <v>76</v>
      </c>
      <c r="AK1" s="9" t="s">
        <v>77</v>
      </c>
      <c r="AL1" s="9" t="s">
        <v>31</v>
      </c>
      <c r="AM1" s="9" t="s">
        <v>32</v>
      </c>
      <c r="AN1" s="9" t="s">
        <v>33</v>
      </c>
      <c r="AO1" s="7" t="s">
        <v>62</v>
      </c>
    </row>
    <row r="2" spans="1:41" x14ac:dyDescent="0.25">
      <c r="A2" s="2">
        <v>0</v>
      </c>
      <c r="B2" s="2" t="s">
        <v>28</v>
      </c>
      <c r="C2" s="17" t="s">
        <v>68</v>
      </c>
      <c r="D2" s="2">
        <v>30</v>
      </c>
      <c r="E2" s="2">
        <v>200</v>
      </c>
      <c r="F2" s="2">
        <v>30</v>
      </c>
      <c r="G2" s="2">
        <v>70</v>
      </c>
      <c r="H2" s="2">
        <v>600</v>
      </c>
      <c r="I2" s="2">
        <v>120</v>
      </c>
      <c r="J2" s="10">
        <v>45.83</v>
      </c>
      <c r="K2" s="10">
        <v>346.41</v>
      </c>
      <c r="L2" s="9">
        <v>70</v>
      </c>
      <c r="M2" s="2">
        <v>5</v>
      </c>
      <c r="N2" s="2">
        <v>0.4</v>
      </c>
      <c r="O2" s="2">
        <v>2</v>
      </c>
      <c r="P2" s="9">
        <v>0.45</v>
      </c>
      <c r="Q2" s="17">
        <v>150</v>
      </c>
      <c r="R2" s="2">
        <v>0.8</v>
      </c>
      <c r="S2" s="9">
        <v>14000</v>
      </c>
      <c r="T2" s="9">
        <v>0.5</v>
      </c>
      <c r="U2" s="9">
        <v>0.1</v>
      </c>
      <c r="V2" s="9">
        <v>0.5</v>
      </c>
      <c r="W2" s="2">
        <v>0.5</v>
      </c>
      <c r="X2" s="2">
        <v>0.1</v>
      </c>
      <c r="Y2" s="2">
        <v>0.5</v>
      </c>
      <c r="Z2" s="9">
        <v>0.5</v>
      </c>
      <c r="AA2" s="9">
        <v>0.1</v>
      </c>
      <c r="AB2" s="9">
        <v>0.5</v>
      </c>
      <c r="AC2" s="9">
        <v>15</v>
      </c>
      <c r="AD2" s="9">
        <v>20</v>
      </c>
      <c r="AE2" s="9">
        <v>15</v>
      </c>
      <c r="AF2" s="9">
        <v>25</v>
      </c>
      <c r="AG2" s="9">
        <v>40</v>
      </c>
      <c r="AH2" s="9">
        <v>37.5</v>
      </c>
      <c r="AI2" s="9">
        <v>35</v>
      </c>
      <c r="AJ2" s="9">
        <v>60</v>
      </c>
      <c r="AK2" s="9">
        <v>60</v>
      </c>
      <c r="AL2" s="9">
        <v>0</v>
      </c>
      <c r="AM2" s="9">
        <v>0</v>
      </c>
      <c r="AN2" s="9">
        <v>0</v>
      </c>
      <c r="AO2" s="8" t="s">
        <v>63</v>
      </c>
    </row>
    <row r="3" spans="1:41" x14ac:dyDescent="0.25">
      <c r="A3" s="2">
        <v>1</v>
      </c>
      <c r="B3" s="4" t="s">
        <v>41</v>
      </c>
      <c r="C3" s="17" t="s">
        <v>68</v>
      </c>
      <c r="D3" s="2">
        <v>15</v>
      </c>
      <c r="E3" s="2">
        <v>108</v>
      </c>
      <c r="F3" s="2">
        <v>9</v>
      </c>
      <c r="G3" s="2">
        <v>45</v>
      </c>
      <c r="H3" s="2">
        <v>350</v>
      </c>
      <c r="I3" s="2">
        <v>22</v>
      </c>
      <c r="J3" s="9">
        <v>26</v>
      </c>
      <c r="K3" s="9">
        <v>194</v>
      </c>
      <c r="L3" s="9">
        <v>14.1</v>
      </c>
      <c r="M3" s="2">
        <v>5</v>
      </c>
      <c r="N3" s="2">
        <v>0.4</v>
      </c>
      <c r="O3" s="2">
        <v>2</v>
      </c>
      <c r="P3" s="9">
        <v>0.22</v>
      </c>
      <c r="Q3" s="17">
        <v>150</v>
      </c>
      <c r="R3" s="2">
        <v>0.8</v>
      </c>
      <c r="S3" s="9">
        <v>6000</v>
      </c>
      <c r="T3" s="9">
        <v>0.22</v>
      </c>
      <c r="U3" s="9">
        <v>0.09</v>
      </c>
      <c r="V3" s="9">
        <v>0.25</v>
      </c>
      <c r="W3" s="2">
        <v>0.33</v>
      </c>
      <c r="X3" s="2">
        <v>0.14000000000000001</v>
      </c>
      <c r="Y3" s="2">
        <v>0.34</v>
      </c>
      <c r="Z3" s="9">
        <v>0.51</v>
      </c>
      <c r="AA3" s="9">
        <v>0.2</v>
      </c>
      <c r="AB3" s="9">
        <v>0.46</v>
      </c>
      <c r="AC3" s="9">
        <v>3.3</v>
      </c>
      <c r="AD3" s="9">
        <v>9.6999999999999993</v>
      </c>
      <c r="AE3" s="9">
        <v>2.2999999999999998</v>
      </c>
      <c r="AF3" s="9">
        <v>9.9</v>
      </c>
      <c r="AG3" s="9">
        <v>32.1</v>
      </c>
      <c r="AH3" s="9">
        <v>5.3</v>
      </c>
      <c r="AI3" s="9">
        <v>23</v>
      </c>
      <c r="AJ3" s="9">
        <v>70</v>
      </c>
      <c r="AK3" s="9">
        <v>10.1</v>
      </c>
      <c r="AL3" s="9">
        <v>0</v>
      </c>
      <c r="AM3" s="9">
        <v>0</v>
      </c>
      <c r="AN3" s="9">
        <v>0</v>
      </c>
      <c r="AO3" s="7" t="s">
        <v>65</v>
      </c>
    </row>
    <row r="4" spans="1:41" x14ac:dyDescent="0.25">
      <c r="A4" s="2">
        <v>2</v>
      </c>
      <c r="B4" s="4" t="s">
        <v>42</v>
      </c>
      <c r="C4" s="17" t="s">
        <v>68</v>
      </c>
      <c r="D4" s="2">
        <v>19</v>
      </c>
      <c r="E4" s="2">
        <v>124</v>
      </c>
      <c r="F4" s="2">
        <v>15</v>
      </c>
      <c r="G4" s="2">
        <v>80</v>
      </c>
      <c r="H4" s="2">
        <v>500</v>
      </c>
      <c r="I4" s="2">
        <v>42</v>
      </c>
      <c r="J4" s="9">
        <v>39</v>
      </c>
      <c r="K4" s="9">
        <v>249</v>
      </c>
      <c r="L4" s="9">
        <v>25.200000000000003</v>
      </c>
      <c r="M4" s="2">
        <v>5</v>
      </c>
      <c r="N4" s="2">
        <v>0.4</v>
      </c>
      <c r="O4" s="2">
        <v>2</v>
      </c>
      <c r="P4" s="9">
        <v>0.2</v>
      </c>
      <c r="Q4" s="17">
        <v>150</v>
      </c>
      <c r="R4" s="2">
        <v>0.8</v>
      </c>
      <c r="S4" s="9">
        <v>11000</v>
      </c>
      <c r="T4" s="9">
        <v>0.22</v>
      </c>
      <c r="U4" s="9">
        <v>0.09</v>
      </c>
      <c r="V4" s="9">
        <v>0.25</v>
      </c>
      <c r="W4" s="2">
        <v>0.33</v>
      </c>
      <c r="X4" s="2">
        <v>0.14000000000000001</v>
      </c>
      <c r="Y4" s="2">
        <v>0.34</v>
      </c>
      <c r="Z4" s="9">
        <v>0.51</v>
      </c>
      <c r="AA4" s="9">
        <v>0.2</v>
      </c>
      <c r="AB4" s="9">
        <v>0.46</v>
      </c>
      <c r="AC4" s="9">
        <v>4.2</v>
      </c>
      <c r="AD4" s="9">
        <v>11.2</v>
      </c>
      <c r="AE4" s="9">
        <v>3.8</v>
      </c>
      <c r="AF4" s="9">
        <v>16.3</v>
      </c>
      <c r="AG4" s="9">
        <v>43.7</v>
      </c>
      <c r="AH4" s="9">
        <v>9.6999999999999993</v>
      </c>
      <c r="AI4" s="9">
        <v>40.799999999999997</v>
      </c>
      <c r="AJ4" s="9">
        <v>100</v>
      </c>
      <c r="AK4" s="9">
        <v>19.3</v>
      </c>
      <c r="AL4" s="9">
        <v>0</v>
      </c>
      <c r="AM4" s="9">
        <v>0</v>
      </c>
      <c r="AN4" s="9">
        <v>0</v>
      </c>
      <c r="AO4" s="7" t="s">
        <v>65</v>
      </c>
    </row>
    <row r="5" spans="1:41" x14ac:dyDescent="0.25">
      <c r="A5" s="2">
        <v>3</v>
      </c>
      <c r="B5" s="4" t="s">
        <v>43</v>
      </c>
      <c r="C5" s="17" t="s">
        <v>68</v>
      </c>
      <c r="D5" s="2">
        <v>24</v>
      </c>
      <c r="E5" s="2">
        <v>130</v>
      </c>
      <c r="F5" s="2">
        <v>27.7</v>
      </c>
      <c r="G5" s="2">
        <v>70</v>
      </c>
      <c r="H5" s="2">
        <v>600</v>
      </c>
      <c r="I5" s="2">
        <v>86</v>
      </c>
      <c r="J5" s="9">
        <v>41</v>
      </c>
      <c r="K5" s="9">
        <v>279</v>
      </c>
      <c r="L5" s="9">
        <v>48.8</v>
      </c>
      <c r="M5" s="2">
        <v>5</v>
      </c>
      <c r="N5" s="2">
        <v>0.4</v>
      </c>
      <c r="O5" s="2">
        <v>2</v>
      </c>
      <c r="P5" s="9">
        <v>0.41</v>
      </c>
      <c r="Q5" s="17">
        <v>150</v>
      </c>
      <c r="R5" s="2">
        <v>0.8</v>
      </c>
      <c r="S5" s="9">
        <v>14000</v>
      </c>
      <c r="T5" s="9">
        <v>0.21</v>
      </c>
      <c r="U5" s="9">
        <v>0.02</v>
      </c>
      <c r="V5" s="9">
        <v>0.17</v>
      </c>
      <c r="W5" s="2">
        <v>0.34</v>
      </c>
      <c r="X5" s="2">
        <v>0.13</v>
      </c>
      <c r="Y5" s="2">
        <v>0.33</v>
      </c>
      <c r="Z5" s="9">
        <v>0.46</v>
      </c>
      <c r="AA5" s="9">
        <v>0.18</v>
      </c>
      <c r="AB5" s="9">
        <v>0.5</v>
      </c>
      <c r="AC5" s="9">
        <v>5</v>
      </c>
      <c r="AD5" s="9">
        <v>2.6</v>
      </c>
      <c r="AE5" s="9">
        <v>4.7</v>
      </c>
      <c r="AF5" s="9">
        <v>16</v>
      </c>
      <c r="AG5" s="9">
        <v>47.5</v>
      </c>
      <c r="AH5" s="9">
        <v>18.8</v>
      </c>
      <c r="AI5" s="9">
        <v>32.200000000000003</v>
      </c>
      <c r="AJ5" s="9">
        <v>108</v>
      </c>
      <c r="AK5" s="9">
        <v>43</v>
      </c>
      <c r="AL5" s="9">
        <v>0</v>
      </c>
      <c r="AM5" s="9">
        <v>0</v>
      </c>
      <c r="AN5" s="9">
        <v>0</v>
      </c>
      <c r="AO5" s="7" t="s">
        <v>65</v>
      </c>
    </row>
    <row r="6" spans="1:41" x14ac:dyDescent="0.25">
      <c r="A6" s="2">
        <v>4</v>
      </c>
      <c r="B6" s="4" t="s">
        <v>44</v>
      </c>
      <c r="C6" s="17" t="s">
        <v>68</v>
      </c>
      <c r="D6" s="2">
        <v>36</v>
      </c>
      <c r="E6" s="2">
        <v>155</v>
      </c>
      <c r="F6" s="2">
        <v>18</v>
      </c>
      <c r="G6" s="2">
        <v>80</v>
      </c>
      <c r="H6" s="2">
        <v>850</v>
      </c>
      <c r="I6" s="2">
        <v>86</v>
      </c>
      <c r="J6" s="9">
        <v>54</v>
      </c>
      <c r="K6" s="9">
        <v>363</v>
      </c>
      <c r="L6" s="9">
        <v>39.6</v>
      </c>
      <c r="M6" s="2">
        <v>5</v>
      </c>
      <c r="N6" s="2">
        <v>0.4</v>
      </c>
      <c r="O6" s="2">
        <v>2</v>
      </c>
      <c r="P6" s="9">
        <v>0.43</v>
      </c>
      <c r="Q6" s="17">
        <v>150</v>
      </c>
      <c r="R6" s="2">
        <v>0.8</v>
      </c>
      <c r="S6" s="9">
        <v>13000</v>
      </c>
      <c r="T6" s="9">
        <v>0.24</v>
      </c>
      <c r="U6" s="9">
        <v>0.05</v>
      </c>
      <c r="V6" s="9">
        <v>0.19</v>
      </c>
      <c r="W6" s="2">
        <v>0.4</v>
      </c>
      <c r="X6" s="2">
        <v>0.1</v>
      </c>
      <c r="Y6" s="2">
        <v>0.28000000000000003</v>
      </c>
      <c r="Z6" s="9">
        <v>0.52</v>
      </c>
      <c r="AA6" s="9">
        <v>0.16</v>
      </c>
      <c r="AB6" s="9">
        <v>0.53</v>
      </c>
      <c r="AC6" s="9">
        <v>8.6</v>
      </c>
      <c r="AD6" s="9">
        <v>7.8</v>
      </c>
      <c r="AE6" s="9">
        <v>3.4</v>
      </c>
      <c r="AF6" s="9">
        <v>23.2</v>
      </c>
      <c r="AG6" s="9">
        <v>50.3</v>
      </c>
      <c r="AH6" s="9">
        <v>14.6</v>
      </c>
      <c r="AI6" s="9">
        <v>41.6</v>
      </c>
      <c r="AJ6" s="9">
        <v>136</v>
      </c>
      <c r="AK6" s="9">
        <v>45.6</v>
      </c>
      <c r="AL6" s="9">
        <v>0</v>
      </c>
      <c r="AM6" s="9">
        <v>0</v>
      </c>
      <c r="AN6" s="9">
        <v>0</v>
      </c>
      <c r="AO6" s="7" t="s">
        <v>65</v>
      </c>
    </row>
    <row r="7" spans="1:41" x14ac:dyDescent="0.25">
      <c r="A7" s="2">
        <v>5</v>
      </c>
      <c r="B7" s="4" t="s">
        <v>45</v>
      </c>
      <c r="C7" s="17" t="s">
        <v>68</v>
      </c>
      <c r="D7" s="2">
        <v>53</v>
      </c>
      <c r="E7" s="2">
        <v>305</v>
      </c>
      <c r="F7" s="2">
        <v>46</v>
      </c>
      <c r="G7" s="2">
        <v>132</v>
      </c>
      <c r="H7" s="2">
        <v>585</v>
      </c>
      <c r="I7" s="2">
        <v>181</v>
      </c>
      <c r="J7" s="9">
        <v>89</v>
      </c>
      <c r="K7" s="9">
        <v>449</v>
      </c>
      <c r="L7" s="9">
        <v>97</v>
      </c>
      <c r="M7" s="2">
        <v>5</v>
      </c>
      <c r="N7" s="2">
        <v>0.4</v>
      </c>
      <c r="O7" s="2">
        <v>2</v>
      </c>
      <c r="P7" s="9">
        <v>0.505</v>
      </c>
      <c r="Q7" s="17">
        <v>150</v>
      </c>
      <c r="R7" s="2">
        <v>0.8</v>
      </c>
      <c r="S7" s="9">
        <v>15000</v>
      </c>
      <c r="T7" s="13">
        <v>0.2225</v>
      </c>
      <c r="U7" s="13">
        <v>6.25E-2</v>
      </c>
      <c r="V7" s="13">
        <v>0.21500000000000002</v>
      </c>
      <c r="W7" s="3">
        <v>0.35</v>
      </c>
      <c r="X7" s="3">
        <v>0.1275</v>
      </c>
      <c r="Y7" s="3">
        <v>0.32250000000000001</v>
      </c>
      <c r="Z7" s="13">
        <v>0.5</v>
      </c>
      <c r="AA7" s="13">
        <v>0.18500000000000003</v>
      </c>
      <c r="AB7" s="13">
        <v>0.48749999999999999</v>
      </c>
      <c r="AC7" s="9">
        <v>11.8</v>
      </c>
      <c r="AD7" s="9">
        <v>19.100000000000001</v>
      </c>
      <c r="AE7" s="9">
        <v>9.9</v>
      </c>
      <c r="AF7" s="9">
        <v>32.4</v>
      </c>
      <c r="AG7" s="9">
        <v>56.7</v>
      </c>
      <c r="AH7" s="9">
        <v>36.6</v>
      </c>
      <c r="AI7" s="9">
        <v>66</v>
      </c>
      <c r="AJ7" s="9">
        <v>108.2</v>
      </c>
      <c r="AK7" s="9">
        <v>88.2</v>
      </c>
      <c r="AL7" s="9">
        <v>0</v>
      </c>
      <c r="AM7" s="9">
        <v>0</v>
      </c>
      <c r="AN7" s="9">
        <v>0</v>
      </c>
      <c r="AO7" s="7" t="s">
        <v>65</v>
      </c>
    </row>
    <row r="8" spans="1:41" s="4" customFormat="1" x14ac:dyDescent="0.25">
      <c r="A8" s="4">
        <v>6</v>
      </c>
      <c r="B8" s="4" t="s">
        <v>36</v>
      </c>
      <c r="C8" s="17" t="s">
        <v>68</v>
      </c>
      <c r="D8" s="4">
        <v>15</v>
      </c>
      <c r="E8" s="4">
        <v>108</v>
      </c>
      <c r="F8" s="4">
        <v>9</v>
      </c>
      <c r="G8" s="4">
        <v>45</v>
      </c>
      <c r="H8" s="4">
        <v>350</v>
      </c>
      <c r="I8" s="4">
        <v>22</v>
      </c>
      <c r="J8" s="11">
        <v>26</v>
      </c>
      <c r="K8" s="11">
        <v>194</v>
      </c>
      <c r="L8" s="11">
        <v>14.1</v>
      </c>
      <c r="M8" s="4">
        <v>5</v>
      </c>
      <c r="N8" s="4">
        <v>0.4</v>
      </c>
      <c r="O8" s="4">
        <v>2</v>
      </c>
      <c r="P8" s="12">
        <v>0.2</v>
      </c>
      <c r="Q8" s="17">
        <v>150</v>
      </c>
      <c r="R8" s="2">
        <v>0.8</v>
      </c>
      <c r="S8" s="9">
        <v>6000</v>
      </c>
      <c r="T8" s="11">
        <v>0.22</v>
      </c>
      <c r="U8" s="11">
        <v>0.09</v>
      </c>
      <c r="V8" s="11">
        <v>0.25</v>
      </c>
      <c r="W8" s="6">
        <v>0.33</v>
      </c>
      <c r="X8" s="6">
        <v>0.14000000000000001</v>
      </c>
      <c r="Y8" s="6">
        <v>0.34</v>
      </c>
      <c r="Z8" s="11">
        <v>0.51</v>
      </c>
      <c r="AA8" s="11">
        <v>0.2</v>
      </c>
      <c r="AB8" s="11">
        <v>0.46</v>
      </c>
      <c r="AC8" s="9">
        <v>3.3</v>
      </c>
      <c r="AD8" s="9">
        <v>9.6999999999999993</v>
      </c>
      <c r="AE8" s="9">
        <v>2.2999999999999998</v>
      </c>
      <c r="AF8" s="9">
        <v>9.9</v>
      </c>
      <c r="AG8" s="9">
        <v>32.1</v>
      </c>
      <c r="AH8" s="9">
        <v>5.3</v>
      </c>
      <c r="AI8" s="9">
        <v>23</v>
      </c>
      <c r="AJ8" s="9">
        <v>70</v>
      </c>
      <c r="AK8" s="9">
        <v>10.1</v>
      </c>
      <c r="AL8" s="11">
        <v>0</v>
      </c>
      <c r="AM8" s="11">
        <v>0</v>
      </c>
      <c r="AN8" s="11">
        <v>0</v>
      </c>
      <c r="AO8" s="7" t="s">
        <v>65</v>
      </c>
    </row>
    <row r="9" spans="1:41" s="4" customFormat="1" x14ac:dyDescent="0.25">
      <c r="A9" s="4">
        <v>7</v>
      </c>
      <c r="B9" s="4" t="s">
        <v>37</v>
      </c>
      <c r="C9" s="17" t="s">
        <v>68</v>
      </c>
      <c r="D9" s="4">
        <v>19</v>
      </c>
      <c r="E9" s="4">
        <v>124</v>
      </c>
      <c r="F9" s="4">
        <v>15</v>
      </c>
      <c r="G9" s="4">
        <v>80</v>
      </c>
      <c r="H9" s="4">
        <v>500</v>
      </c>
      <c r="I9" s="4">
        <v>42</v>
      </c>
      <c r="J9" s="11">
        <v>39</v>
      </c>
      <c r="K9" s="11">
        <v>249</v>
      </c>
      <c r="L9" s="11">
        <v>25.200000000000003</v>
      </c>
      <c r="M9" s="4">
        <v>5</v>
      </c>
      <c r="N9" s="4">
        <v>0.4</v>
      </c>
      <c r="O9" s="4">
        <v>2</v>
      </c>
      <c r="P9" s="12">
        <v>0.25</v>
      </c>
      <c r="Q9" s="17">
        <v>150</v>
      </c>
      <c r="R9" s="2">
        <v>0.8</v>
      </c>
      <c r="S9" s="9">
        <v>11000</v>
      </c>
      <c r="T9" s="11">
        <v>0.22</v>
      </c>
      <c r="U9" s="11">
        <v>0.09</v>
      </c>
      <c r="V9" s="11">
        <v>0.25</v>
      </c>
      <c r="W9" s="6">
        <v>0.33</v>
      </c>
      <c r="X9" s="6">
        <v>0.14000000000000001</v>
      </c>
      <c r="Y9" s="6">
        <v>0.34</v>
      </c>
      <c r="Z9" s="11">
        <v>0.51</v>
      </c>
      <c r="AA9" s="11">
        <v>0.2</v>
      </c>
      <c r="AB9" s="11">
        <v>0.46</v>
      </c>
      <c r="AC9" s="9">
        <v>4.2</v>
      </c>
      <c r="AD9" s="9">
        <v>11.2</v>
      </c>
      <c r="AE9" s="9">
        <v>3.8</v>
      </c>
      <c r="AF9" s="9">
        <v>16.3</v>
      </c>
      <c r="AG9" s="9">
        <v>43.7</v>
      </c>
      <c r="AH9" s="9">
        <v>9.6999999999999993</v>
      </c>
      <c r="AI9" s="9">
        <v>40.799999999999997</v>
      </c>
      <c r="AJ9" s="9">
        <v>100</v>
      </c>
      <c r="AK9" s="9">
        <v>19.3</v>
      </c>
      <c r="AL9" s="11">
        <v>0</v>
      </c>
      <c r="AM9" s="11">
        <v>0</v>
      </c>
      <c r="AN9" s="11">
        <v>0</v>
      </c>
      <c r="AO9" s="7" t="s">
        <v>65</v>
      </c>
    </row>
    <row r="10" spans="1:41" s="4" customFormat="1" x14ac:dyDescent="0.25">
      <c r="A10" s="4">
        <v>8</v>
      </c>
      <c r="B10" s="4" t="s">
        <v>38</v>
      </c>
      <c r="C10" s="17" t="s">
        <v>68</v>
      </c>
      <c r="D10" s="4">
        <v>25</v>
      </c>
      <c r="E10" s="4">
        <v>45.8</v>
      </c>
      <c r="F10" s="4">
        <v>25.3</v>
      </c>
      <c r="G10" s="4">
        <v>63.8</v>
      </c>
      <c r="H10" s="4">
        <v>386.1</v>
      </c>
      <c r="I10" s="4">
        <v>83.4</v>
      </c>
      <c r="J10" s="11">
        <v>41.1</v>
      </c>
      <c r="K10" s="11">
        <v>230.1</v>
      </c>
      <c r="L10" s="11">
        <v>42.9</v>
      </c>
      <c r="M10" s="4">
        <v>5</v>
      </c>
      <c r="N10" s="4">
        <v>0.4</v>
      </c>
      <c r="O10" s="4">
        <v>2</v>
      </c>
      <c r="P10" s="11">
        <v>0.38</v>
      </c>
      <c r="Q10" s="17">
        <v>150</v>
      </c>
      <c r="R10" s="2">
        <v>0.8</v>
      </c>
      <c r="S10" s="9">
        <v>14000</v>
      </c>
      <c r="T10" s="11">
        <v>-0.14000000000000001</v>
      </c>
      <c r="U10" s="11">
        <v>-0.34</v>
      </c>
      <c r="V10" s="11">
        <v>-0.71</v>
      </c>
      <c r="W10" s="6">
        <v>0.34</v>
      </c>
      <c r="X10" s="6">
        <v>0.21</v>
      </c>
      <c r="Y10" s="6">
        <v>0.67</v>
      </c>
      <c r="Z10" s="11">
        <v>1.17</v>
      </c>
      <c r="AA10" s="11">
        <v>1.36</v>
      </c>
      <c r="AB10" s="11">
        <v>2.68</v>
      </c>
      <c r="AC10" s="9">
        <v>-3.5</v>
      </c>
      <c r="AD10" s="9">
        <v>-15.6</v>
      </c>
      <c r="AE10" s="9">
        <v>-18</v>
      </c>
      <c r="AF10" s="9">
        <v>15.1</v>
      </c>
      <c r="AG10" s="9">
        <v>45.3</v>
      </c>
      <c r="AH10" s="9">
        <v>36.4</v>
      </c>
      <c r="AI10" s="9">
        <v>74.599999999999994</v>
      </c>
      <c r="AJ10" s="9">
        <v>525.1</v>
      </c>
      <c r="AK10" s="9">
        <v>223.5</v>
      </c>
      <c r="AL10" s="11">
        <v>0</v>
      </c>
      <c r="AM10" s="11">
        <v>0</v>
      </c>
      <c r="AN10" s="11">
        <v>0</v>
      </c>
      <c r="AO10" s="7" t="s">
        <v>64</v>
      </c>
    </row>
    <row r="11" spans="1:41" s="4" customFormat="1" x14ac:dyDescent="0.25">
      <c r="A11" s="4">
        <v>9</v>
      </c>
      <c r="B11" s="4" t="s">
        <v>39</v>
      </c>
      <c r="C11" s="17" t="s">
        <v>68</v>
      </c>
      <c r="D11" s="4">
        <v>54.9</v>
      </c>
      <c r="E11" s="4">
        <v>132.9</v>
      </c>
      <c r="F11" s="4">
        <v>47.3</v>
      </c>
      <c r="G11" s="4">
        <v>127.2</v>
      </c>
      <c r="H11" s="4">
        <v>505.9</v>
      </c>
      <c r="I11" s="4">
        <v>153.1</v>
      </c>
      <c r="J11" s="11">
        <v>80</v>
      </c>
      <c r="K11" s="11">
        <v>310.2</v>
      </c>
      <c r="L11" s="11">
        <v>79.900000000000006</v>
      </c>
      <c r="M11" s="4">
        <v>5</v>
      </c>
      <c r="N11" s="4">
        <v>0.4</v>
      </c>
      <c r="O11" s="4">
        <v>2</v>
      </c>
      <c r="P11" s="11">
        <v>0.4</v>
      </c>
      <c r="Q11" s="17">
        <v>150</v>
      </c>
      <c r="R11" s="2">
        <v>0.8</v>
      </c>
      <c r="S11" s="9">
        <v>13000</v>
      </c>
      <c r="T11" s="11">
        <v>0.09</v>
      </c>
      <c r="U11" s="11">
        <v>-0.43</v>
      </c>
      <c r="V11" s="11">
        <v>0.02</v>
      </c>
      <c r="W11" s="6">
        <v>0.23</v>
      </c>
      <c r="X11" s="6">
        <v>0.13</v>
      </c>
      <c r="Y11" s="6">
        <v>0.43</v>
      </c>
      <c r="Z11" s="11">
        <v>0.69</v>
      </c>
      <c r="AA11" s="11">
        <v>0.42</v>
      </c>
      <c r="AB11" s="11">
        <v>1.05</v>
      </c>
      <c r="AC11" s="9">
        <v>4.9000000000000004</v>
      </c>
      <c r="AD11" s="9">
        <v>-57.1</v>
      </c>
      <c r="AE11" s="9">
        <v>0.9</v>
      </c>
      <c r="AF11" s="9">
        <v>20.9</v>
      </c>
      <c r="AG11" s="9">
        <v>41.5</v>
      </c>
      <c r="AH11" s="9">
        <v>43.1</v>
      </c>
      <c r="AI11" s="9">
        <v>87.8</v>
      </c>
      <c r="AJ11" s="9">
        <v>212.5</v>
      </c>
      <c r="AK11" s="9">
        <v>160.80000000000001</v>
      </c>
      <c r="AL11" s="11">
        <v>0</v>
      </c>
      <c r="AM11" s="11">
        <v>0</v>
      </c>
      <c r="AN11" s="11">
        <v>0</v>
      </c>
      <c r="AO11" s="7" t="s">
        <v>64</v>
      </c>
    </row>
    <row r="12" spans="1:41" s="4" customFormat="1" x14ac:dyDescent="0.25">
      <c r="A12" s="4">
        <v>10</v>
      </c>
      <c r="B12" s="4" t="s">
        <v>40</v>
      </c>
      <c r="C12" s="17" t="s">
        <v>68</v>
      </c>
      <c r="D12" s="4">
        <v>53</v>
      </c>
      <c r="E12" s="4">
        <v>305</v>
      </c>
      <c r="F12" s="4">
        <v>46</v>
      </c>
      <c r="G12" s="4">
        <v>132</v>
      </c>
      <c r="H12" s="4">
        <v>585</v>
      </c>
      <c r="I12" s="4">
        <v>181</v>
      </c>
      <c r="J12" s="11">
        <v>89</v>
      </c>
      <c r="K12" s="11">
        <v>449</v>
      </c>
      <c r="L12" s="11">
        <v>97</v>
      </c>
      <c r="M12" s="4">
        <v>5</v>
      </c>
      <c r="N12" s="4">
        <v>0.4</v>
      </c>
      <c r="O12" s="4">
        <v>2</v>
      </c>
      <c r="P12" s="12">
        <v>0.35</v>
      </c>
      <c r="Q12" s="17">
        <v>150</v>
      </c>
      <c r="R12" s="2">
        <v>0.8</v>
      </c>
      <c r="S12" s="9">
        <v>15000</v>
      </c>
      <c r="T12" s="14">
        <v>0.2225</v>
      </c>
      <c r="U12" s="14">
        <v>6.25E-2</v>
      </c>
      <c r="V12" s="14">
        <v>0.21500000000000002</v>
      </c>
      <c r="W12" s="6">
        <v>0.35</v>
      </c>
      <c r="X12" s="6">
        <v>0.13</v>
      </c>
      <c r="Y12" s="6">
        <v>0.32</v>
      </c>
      <c r="Z12" s="14">
        <v>0.5</v>
      </c>
      <c r="AA12" s="14">
        <v>0.18500000000000003</v>
      </c>
      <c r="AB12" s="14">
        <v>0.48749999999999999</v>
      </c>
      <c r="AC12" s="9">
        <v>11.8</v>
      </c>
      <c r="AD12" s="9">
        <v>19.100000000000001</v>
      </c>
      <c r="AE12" s="9">
        <v>9.9</v>
      </c>
      <c r="AF12" s="9">
        <v>32.4</v>
      </c>
      <c r="AG12" s="9">
        <v>57.9</v>
      </c>
      <c r="AH12" s="9">
        <v>36.299999999999997</v>
      </c>
      <c r="AI12" s="9">
        <v>66</v>
      </c>
      <c r="AJ12" s="9">
        <v>108.2</v>
      </c>
      <c r="AK12" s="9">
        <v>88.2</v>
      </c>
      <c r="AL12" s="11">
        <v>0</v>
      </c>
      <c r="AM12" s="11">
        <v>0</v>
      </c>
      <c r="AN12" s="11">
        <v>0</v>
      </c>
      <c r="AO12" s="7" t="s">
        <v>65</v>
      </c>
    </row>
    <row r="13" spans="1:41" s="4" customFormat="1" x14ac:dyDescent="0.25">
      <c r="A13" s="4">
        <v>11</v>
      </c>
      <c r="B13" s="4" t="s">
        <v>46</v>
      </c>
      <c r="C13" s="17" t="s">
        <v>68</v>
      </c>
      <c r="D13" s="4">
        <v>15</v>
      </c>
      <c r="E13" s="4">
        <v>108</v>
      </c>
      <c r="F13" s="4">
        <v>9</v>
      </c>
      <c r="G13" s="4">
        <v>45</v>
      </c>
      <c r="H13" s="4">
        <v>350</v>
      </c>
      <c r="I13" s="4">
        <v>22</v>
      </c>
      <c r="J13" s="11">
        <v>26</v>
      </c>
      <c r="K13" s="11">
        <v>194</v>
      </c>
      <c r="L13" s="11">
        <v>14.1</v>
      </c>
      <c r="M13" s="4">
        <v>5</v>
      </c>
      <c r="N13" s="4">
        <v>0.4</v>
      </c>
      <c r="O13" s="4">
        <v>2</v>
      </c>
      <c r="P13" s="12">
        <v>0.2</v>
      </c>
      <c r="Q13" s="17">
        <v>150</v>
      </c>
      <c r="R13" s="4">
        <v>0.65</v>
      </c>
      <c r="S13" s="11">
        <v>3000</v>
      </c>
      <c r="T13" s="11">
        <v>0.22</v>
      </c>
      <c r="U13" s="11">
        <v>0.09</v>
      </c>
      <c r="V13" s="11">
        <v>0.25</v>
      </c>
      <c r="W13" s="4">
        <v>0.33</v>
      </c>
      <c r="X13" s="4">
        <v>0.14000000000000001</v>
      </c>
      <c r="Y13" s="4">
        <v>0.34</v>
      </c>
      <c r="Z13" s="11">
        <v>0.51</v>
      </c>
      <c r="AA13" s="11">
        <v>0.2</v>
      </c>
      <c r="AB13" s="11">
        <v>0.46</v>
      </c>
      <c r="AC13" s="9">
        <v>3.3</v>
      </c>
      <c r="AD13" s="9">
        <v>9.6999999999999993</v>
      </c>
      <c r="AE13" s="9">
        <v>2.2999999999999998</v>
      </c>
      <c r="AF13" s="9">
        <v>9.9</v>
      </c>
      <c r="AG13" s="9">
        <v>32.1</v>
      </c>
      <c r="AH13" s="9">
        <v>5.3</v>
      </c>
      <c r="AI13" s="9">
        <v>23</v>
      </c>
      <c r="AJ13" s="9">
        <v>70</v>
      </c>
      <c r="AK13" s="9">
        <v>10.1</v>
      </c>
      <c r="AL13" s="11">
        <v>0</v>
      </c>
      <c r="AM13" s="11">
        <v>0</v>
      </c>
      <c r="AN13" s="11">
        <v>0</v>
      </c>
      <c r="AO13" s="7" t="s">
        <v>65</v>
      </c>
    </row>
    <row r="14" spans="1:41" s="4" customFormat="1" x14ac:dyDescent="0.25">
      <c r="A14" s="4">
        <v>12</v>
      </c>
      <c r="B14" s="4" t="s">
        <v>47</v>
      </c>
      <c r="C14" s="17" t="s">
        <v>68</v>
      </c>
      <c r="D14" s="4">
        <v>19</v>
      </c>
      <c r="E14" s="4">
        <v>124</v>
      </c>
      <c r="F14" s="4">
        <v>15</v>
      </c>
      <c r="G14" s="4">
        <v>80</v>
      </c>
      <c r="H14" s="4">
        <v>500</v>
      </c>
      <c r="I14" s="4">
        <v>42</v>
      </c>
      <c r="J14" s="11">
        <v>39</v>
      </c>
      <c r="K14" s="11">
        <v>249</v>
      </c>
      <c r="L14" s="11">
        <v>25.200000000000003</v>
      </c>
      <c r="M14" s="4">
        <v>5</v>
      </c>
      <c r="N14" s="4">
        <v>0.4</v>
      </c>
      <c r="O14" s="4">
        <v>2</v>
      </c>
      <c r="P14" s="12">
        <v>0.25</v>
      </c>
      <c r="Q14" s="17">
        <v>150</v>
      </c>
      <c r="R14" s="4">
        <v>0.5</v>
      </c>
      <c r="S14" s="11">
        <v>6500</v>
      </c>
      <c r="T14" s="11">
        <v>0.22</v>
      </c>
      <c r="U14" s="11">
        <v>0.09</v>
      </c>
      <c r="V14" s="11">
        <v>0.25</v>
      </c>
      <c r="W14" s="4">
        <v>0.36</v>
      </c>
      <c r="X14" s="4">
        <v>0.15</v>
      </c>
      <c r="Y14" s="4">
        <v>0.36</v>
      </c>
      <c r="Z14" s="11">
        <v>0.51</v>
      </c>
      <c r="AA14" s="11">
        <v>0.2</v>
      </c>
      <c r="AB14" s="11">
        <v>0.46</v>
      </c>
      <c r="AC14" s="9">
        <v>4.2</v>
      </c>
      <c r="AD14" s="9">
        <v>11.2</v>
      </c>
      <c r="AE14" s="9">
        <v>3.8</v>
      </c>
      <c r="AF14" s="9">
        <v>17.8</v>
      </c>
      <c r="AG14" s="9">
        <v>46.8</v>
      </c>
      <c r="AH14" s="9">
        <v>10.3</v>
      </c>
      <c r="AI14" s="9">
        <v>40.799999999999997</v>
      </c>
      <c r="AJ14" s="9">
        <v>100</v>
      </c>
      <c r="AK14" s="9">
        <v>19.3</v>
      </c>
      <c r="AL14" s="11">
        <v>0</v>
      </c>
      <c r="AM14" s="11">
        <v>0</v>
      </c>
      <c r="AN14" s="11">
        <v>0</v>
      </c>
      <c r="AO14" s="7" t="s">
        <v>65</v>
      </c>
    </row>
    <row r="15" spans="1:41" s="4" customFormat="1" x14ac:dyDescent="0.25">
      <c r="A15" s="4">
        <v>13</v>
      </c>
      <c r="B15" s="4" t="s">
        <v>48</v>
      </c>
      <c r="C15" s="17" t="s">
        <v>68</v>
      </c>
      <c r="D15" s="4">
        <v>25</v>
      </c>
      <c r="E15" s="4">
        <v>45.8</v>
      </c>
      <c r="F15" s="4">
        <v>25.3</v>
      </c>
      <c r="G15" s="4">
        <v>63.8</v>
      </c>
      <c r="H15" s="4">
        <v>386.1</v>
      </c>
      <c r="I15" s="4">
        <v>83.4</v>
      </c>
      <c r="J15" s="11">
        <v>41.1</v>
      </c>
      <c r="K15" s="11">
        <v>230.1</v>
      </c>
      <c r="L15" s="11">
        <v>42.9</v>
      </c>
      <c r="M15" s="4">
        <v>5</v>
      </c>
      <c r="N15" s="4">
        <v>0.4</v>
      </c>
      <c r="O15" s="4">
        <v>2</v>
      </c>
      <c r="P15" s="11">
        <v>0.38</v>
      </c>
      <c r="Q15" s="17">
        <v>150</v>
      </c>
      <c r="R15" s="4">
        <v>0.55000000000000004</v>
      </c>
      <c r="S15" s="11">
        <v>8000</v>
      </c>
      <c r="T15" s="11">
        <v>-0.14000000000000001</v>
      </c>
      <c r="U15" s="11">
        <v>-0.34</v>
      </c>
      <c r="V15" s="11">
        <v>-0.71</v>
      </c>
      <c r="W15" s="4">
        <v>0.4</v>
      </c>
      <c r="X15" s="4">
        <v>0.26</v>
      </c>
      <c r="Y15" s="4">
        <v>0.82</v>
      </c>
      <c r="Z15" s="11">
        <v>1.17</v>
      </c>
      <c r="AA15" s="11">
        <v>1.36</v>
      </c>
      <c r="AB15" s="11">
        <v>2.68</v>
      </c>
      <c r="AC15" s="9">
        <v>-3.5</v>
      </c>
      <c r="AD15" s="9">
        <v>-15.6</v>
      </c>
      <c r="AE15" s="9">
        <v>-18</v>
      </c>
      <c r="AF15" s="9">
        <v>17.8</v>
      </c>
      <c r="AG15" s="9">
        <v>56.1</v>
      </c>
      <c r="AH15" s="9">
        <v>44.6</v>
      </c>
      <c r="AI15" s="9">
        <v>74.599999999999994</v>
      </c>
      <c r="AJ15" s="9">
        <v>525.1</v>
      </c>
      <c r="AK15" s="9">
        <v>223.5</v>
      </c>
      <c r="AL15" s="11">
        <v>0</v>
      </c>
      <c r="AM15" s="11">
        <v>0</v>
      </c>
      <c r="AN15" s="11">
        <v>0</v>
      </c>
      <c r="AO15" s="7" t="s">
        <v>64</v>
      </c>
    </row>
    <row r="16" spans="1:41" s="4" customFormat="1" x14ac:dyDescent="0.25">
      <c r="A16" s="4">
        <v>14</v>
      </c>
      <c r="B16" s="4" t="s">
        <v>49</v>
      </c>
      <c r="C16" s="17" t="s">
        <v>68</v>
      </c>
      <c r="D16" s="4">
        <v>54.9</v>
      </c>
      <c r="E16" s="4">
        <v>132.9</v>
      </c>
      <c r="F16" s="4">
        <v>47.3</v>
      </c>
      <c r="G16" s="4">
        <v>127.2</v>
      </c>
      <c r="H16" s="4">
        <v>505.9</v>
      </c>
      <c r="I16" s="4">
        <v>153.1</v>
      </c>
      <c r="J16" s="11">
        <v>80</v>
      </c>
      <c r="K16" s="11">
        <v>310.2</v>
      </c>
      <c r="L16" s="11">
        <v>79.900000000000006</v>
      </c>
      <c r="M16" s="4">
        <v>5</v>
      </c>
      <c r="N16" s="4">
        <v>0.4</v>
      </c>
      <c r="O16" s="4">
        <v>2</v>
      </c>
      <c r="P16" s="11">
        <v>0.4</v>
      </c>
      <c r="Q16" s="17">
        <v>150</v>
      </c>
      <c r="R16" s="4">
        <v>0.7</v>
      </c>
      <c r="S16" s="11">
        <v>8500</v>
      </c>
      <c r="T16" s="11">
        <v>0.09</v>
      </c>
      <c r="U16" s="11">
        <v>-0.43</v>
      </c>
      <c r="V16" s="11">
        <v>0.02</v>
      </c>
      <c r="W16" s="4">
        <v>0.34</v>
      </c>
      <c r="X16" s="4">
        <v>0.19</v>
      </c>
      <c r="Y16" s="4">
        <v>0.49</v>
      </c>
      <c r="Z16" s="11">
        <v>0.69</v>
      </c>
      <c r="AA16" s="11">
        <v>0.42</v>
      </c>
      <c r="AB16" s="11">
        <v>1.05</v>
      </c>
      <c r="AC16" s="9">
        <v>4.9000000000000004</v>
      </c>
      <c r="AD16" s="9">
        <v>-57.1</v>
      </c>
      <c r="AE16" s="9">
        <v>0.9</v>
      </c>
      <c r="AF16" s="9">
        <v>31</v>
      </c>
      <c r="AG16" s="9">
        <v>60.7</v>
      </c>
      <c r="AH16" s="9">
        <v>49.1</v>
      </c>
      <c r="AI16" s="9">
        <v>87.8</v>
      </c>
      <c r="AJ16" s="9">
        <v>212.5</v>
      </c>
      <c r="AK16" s="9">
        <v>160.80000000000001</v>
      </c>
      <c r="AL16" s="11">
        <v>0</v>
      </c>
      <c r="AM16" s="11">
        <v>0</v>
      </c>
      <c r="AN16" s="11">
        <v>0</v>
      </c>
      <c r="AO16" s="7" t="s">
        <v>64</v>
      </c>
    </row>
    <row r="17" spans="1:41" s="4" customFormat="1" x14ac:dyDescent="0.25">
      <c r="A17" s="4">
        <v>15</v>
      </c>
      <c r="B17" s="4" t="s">
        <v>50</v>
      </c>
      <c r="C17" s="17" t="s">
        <v>68</v>
      </c>
      <c r="D17" s="4">
        <v>53</v>
      </c>
      <c r="E17" s="4">
        <v>305</v>
      </c>
      <c r="F17" s="4">
        <v>46</v>
      </c>
      <c r="G17" s="4">
        <v>132</v>
      </c>
      <c r="H17" s="4">
        <v>585</v>
      </c>
      <c r="I17" s="4">
        <v>181</v>
      </c>
      <c r="J17" s="11">
        <v>89</v>
      </c>
      <c r="K17" s="11">
        <v>449</v>
      </c>
      <c r="L17" s="11">
        <v>97</v>
      </c>
      <c r="M17" s="4">
        <v>5</v>
      </c>
      <c r="N17" s="4">
        <v>0.4</v>
      </c>
      <c r="O17" s="4">
        <v>2</v>
      </c>
      <c r="P17" s="12">
        <v>0.35</v>
      </c>
      <c r="Q17" s="17">
        <v>150</v>
      </c>
      <c r="R17" s="4">
        <v>0.6</v>
      </c>
      <c r="S17" s="11">
        <v>22000</v>
      </c>
      <c r="T17" s="14">
        <v>0.2225</v>
      </c>
      <c r="U17" s="14">
        <v>6.25E-2</v>
      </c>
      <c r="V17" s="14">
        <v>0.21500000000000002</v>
      </c>
      <c r="W17" s="5">
        <v>0.38</v>
      </c>
      <c r="X17" s="5">
        <v>0.14000000000000001</v>
      </c>
      <c r="Y17" s="5">
        <v>0.37</v>
      </c>
      <c r="Z17" s="14">
        <v>0.5</v>
      </c>
      <c r="AA17" s="14">
        <v>0.18500000000000003</v>
      </c>
      <c r="AB17" s="14">
        <v>0.48749999999999999</v>
      </c>
      <c r="AC17" s="9">
        <v>11.8</v>
      </c>
      <c r="AD17" s="9">
        <v>19.100000000000001</v>
      </c>
      <c r="AE17" s="9">
        <v>9.9</v>
      </c>
      <c r="AF17" s="9">
        <v>35.200000000000003</v>
      </c>
      <c r="AG17" s="9">
        <v>62.3</v>
      </c>
      <c r="AH17" s="9">
        <v>42</v>
      </c>
      <c r="AI17" s="9">
        <v>66</v>
      </c>
      <c r="AJ17" s="9">
        <v>108.2</v>
      </c>
      <c r="AK17" s="9">
        <v>88.2</v>
      </c>
      <c r="AL17" s="11">
        <v>0</v>
      </c>
      <c r="AM17" s="11">
        <v>0</v>
      </c>
      <c r="AN17" s="11">
        <v>0</v>
      </c>
      <c r="AO17" s="7" t="s">
        <v>65</v>
      </c>
    </row>
    <row r="18" spans="1:41" x14ac:dyDescent="0.25">
      <c r="A18" s="2">
        <v>16</v>
      </c>
      <c r="B18" s="2" t="s">
        <v>51</v>
      </c>
      <c r="C18" s="17" t="s">
        <v>68</v>
      </c>
      <c r="D18" s="2">
        <v>26</v>
      </c>
      <c r="E18" s="2">
        <v>180</v>
      </c>
      <c r="F18" s="2">
        <v>24</v>
      </c>
      <c r="G18" s="2">
        <v>60</v>
      </c>
      <c r="H18" s="2">
        <v>540</v>
      </c>
      <c r="I18" s="2">
        <v>96</v>
      </c>
      <c r="M18" s="2">
        <v>5</v>
      </c>
      <c r="N18" s="2">
        <v>0.4</v>
      </c>
      <c r="O18" s="2">
        <v>2</v>
      </c>
      <c r="P18" s="15">
        <v>0.4</v>
      </c>
      <c r="Q18" s="17">
        <v>150</v>
      </c>
      <c r="R18" s="4">
        <v>0.7</v>
      </c>
      <c r="S18" s="9">
        <v>8000</v>
      </c>
      <c r="W18" s="7">
        <v>0.5</v>
      </c>
      <c r="X18" s="7">
        <v>0.1</v>
      </c>
      <c r="Y18" s="7">
        <v>0.5</v>
      </c>
      <c r="AF18" s="9">
        <v>21.5</v>
      </c>
      <c r="AG18" s="9">
        <v>36</v>
      </c>
      <c r="AH18" s="9">
        <v>30</v>
      </c>
    </row>
    <row r="19" spans="1:41" x14ac:dyDescent="0.25">
      <c r="A19" s="2">
        <v>17</v>
      </c>
      <c r="B19" s="2" t="s">
        <v>52</v>
      </c>
      <c r="C19" s="17" t="s">
        <v>68</v>
      </c>
      <c r="D19" s="2">
        <v>30</v>
      </c>
      <c r="E19" s="2">
        <v>160</v>
      </c>
      <c r="F19" s="2">
        <v>30</v>
      </c>
      <c r="G19" s="2">
        <v>80</v>
      </c>
      <c r="H19" s="2">
        <v>600</v>
      </c>
      <c r="I19" s="2">
        <v>120</v>
      </c>
      <c r="M19" s="2">
        <v>5</v>
      </c>
      <c r="N19" s="2">
        <v>0.4</v>
      </c>
      <c r="O19" s="2">
        <v>2</v>
      </c>
      <c r="P19" s="15">
        <v>0.4</v>
      </c>
      <c r="Q19" s="17">
        <v>175</v>
      </c>
      <c r="R19" s="4">
        <v>0.7</v>
      </c>
      <c r="S19" s="9">
        <v>6000</v>
      </c>
      <c r="W19" s="7">
        <v>0.5</v>
      </c>
      <c r="X19" s="7">
        <v>0.1</v>
      </c>
      <c r="Y19" s="7">
        <v>0.5</v>
      </c>
      <c r="AF19" s="9">
        <v>27.5</v>
      </c>
      <c r="AG19" s="9">
        <v>38</v>
      </c>
      <c r="AH19" s="9">
        <v>37.5</v>
      </c>
    </row>
    <row r="20" spans="1:41" x14ac:dyDescent="0.25">
      <c r="A20" s="2">
        <v>18</v>
      </c>
      <c r="B20" s="2" t="s">
        <v>55</v>
      </c>
      <c r="C20" s="17" t="s">
        <v>54</v>
      </c>
      <c r="D20" s="2">
        <v>27</v>
      </c>
      <c r="E20" s="2">
        <v>194</v>
      </c>
      <c r="F20" s="2">
        <v>16</v>
      </c>
      <c r="G20" s="2">
        <v>80</v>
      </c>
      <c r="H20" s="2">
        <v>505</v>
      </c>
      <c r="I20" s="2">
        <v>87</v>
      </c>
      <c r="M20" s="2">
        <v>5</v>
      </c>
      <c r="N20" s="2">
        <v>0.4</v>
      </c>
      <c r="O20" s="2">
        <v>2</v>
      </c>
      <c r="P20" s="7">
        <v>0.4</v>
      </c>
      <c r="Q20" s="16">
        <v>150</v>
      </c>
      <c r="R20" s="4">
        <v>0.7</v>
      </c>
      <c r="S20" s="9">
        <v>20000</v>
      </c>
      <c r="W20" s="3">
        <f>AVERAGE(0.29,0.22,0.38)</f>
        <v>0.29666666666666669</v>
      </c>
      <c r="X20" s="3">
        <f>AVERAGE(0.05, 0.1, 0.1)</f>
        <v>8.3333333333333329E-2</v>
      </c>
      <c r="Y20" s="2">
        <v>0.08</v>
      </c>
      <c r="Z20" s="9">
        <v>0.83</v>
      </c>
      <c r="AA20" s="9">
        <v>0.32</v>
      </c>
      <c r="AB20" s="9">
        <v>0.98</v>
      </c>
      <c r="AF20" s="9">
        <v>15.9</v>
      </c>
      <c r="AG20" s="9">
        <v>29.1</v>
      </c>
      <c r="AH20" s="9">
        <v>4.0999999999999996</v>
      </c>
      <c r="AI20" s="9">
        <v>66.400000000000006</v>
      </c>
      <c r="AJ20" s="9">
        <v>161.6</v>
      </c>
      <c r="AK20" s="9">
        <v>85.3</v>
      </c>
    </row>
    <row r="21" spans="1:41" x14ac:dyDescent="0.25">
      <c r="A21" s="2">
        <v>19</v>
      </c>
      <c r="B21" s="2" t="s">
        <v>56</v>
      </c>
      <c r="C21" s="17" t="s">
        <v>54</v>
      </c>
      <c r="D21" s="7">
        <f t="shared" ref="D21:I21" si="0">ROUND(D$19/D$18*D20,0)</f>
        <v>31</v>
      </c>
      <c r="E21" s="7">
        <f t="shared" si="0"/>
        <v>172</v>
      </c>
      <c r="F21" s="7">
        <f t="shared" si="0"/>
        <v>20</v>
      </c>
      <c r="G21" s="7">
        <f t="shared" si="0"/>
        <v>107</v>
      </c>
      <c r="H21" s="7">
        <f t="shared" si="0"/>
        <v>561</v>
      </c>
      <c r="I21" s="7">
        <f t="shared" si="0"/>
        <v>109</v>
      </c>
      <c r="M21" s="2">
        <v>5</v>
      </c>
      <c r="N21" s="2">
        <v>0.4</v>
      </c>
      <c r="O21" s="2">
        <v>2</v>
      </c>
      <c r="P21" s="7">
        <v>0.4</v>
      </c>
      <c r="Q21" s="16">
        <v>175</v>
      </c>
      <c r="R21" s="4">
        <v>0.7</v>
      </c>
      <c r="S21" s="9">
        <v>13000</v>
      </c>
      <c r="W21" s="7">
        <v>0.35</v>
      </c>
      <c r="X21" s="7">
        <v>0.1</v>
      </c>
      <c r="Y21" s="7">
        <v>0.1</v>
      </c>
      <c r="AF21" s="9">
        <v>24.2</v>
      </c>
      <c r="AG21" s="9">
        <v>36.700000000000003</v>
      </c>
      <c r="AH21" s="9">
        <v>6.5</v>
      </c>
    </row>
    <row r="22" spans="1:41" x14ac:dyDescent="0.25">
      <c r="A22" s="2">
        <v>20</v>
      </c>
      <c r="B22" s="2" t="s">
        <v>57</v>
      </c>
      <c r="C22" s="17" t="s">
        <v>54</v>
      </c>
      <c r="D22" s="2">
        <v>25</v>
      </c>
      <c r="E22" s="2">
        <v>120</v>
      </c>
      <c r="F22" s="2">
        <f>12000*0.4/200</f>
        <v>24</v>
      </c>
      <c r="G22" s="2">
        <v>65</v>
      </c>
      <c r="H22" s="2">
        <v>480</v>
      </c>
      <c r="I22" s="2">
        <f>170*0.4</f>
        <v>68</v>
      </c>
      <c r="M22" s="2">
        <v>5</v>
      </c>
      <c r="N22" s="2">
        <v>0.4</v>
      </c>
      <c r="O22" s="2">
        <v>2</v>
      </c>
      <c r="P22" s="9">
        <v>0.44</v>
      </c>
      <c r="Q22" s="16">
        <v>125</v>
      </c>
      <c r="R22" s="4">
        <v>0.7</v>
      </c>
      <c r="S22" s="9">
        <v>11000</v>
      </c>
      <c r="T22" s="9">
        <v>0.39</v>
      </c>
      <c r="U22" s="9">
        <v>0.06</v>
      </c>
      <c r="V22" s="9">
        <v>0.08</v>
      </c>
      <c r="W22" s="2">
        <f>MEDIAN(0.54,0.39,0.49)</f>
        <v>0.49</v>
      </c>
      <c r="X22" s="2">
        <f>MEDIAN(0.06,0.15)</f>
        <v>0.105</v>
      </c>
      <c r="Y22" s="2">
        <f>MEDIAN(0.08,0.11,0.12,0.23)</f>
        <v>0.11499999999999999</v>
      </c>
      <c r="Z22" s="9">
        <v>0.54</v>
      </c>
      <c r="AA22" s="9">
        <v>0.15</v>
      </c>
      <c r="AB22" s="9">
        <v>0.23</v>
      </c>
      <c r="AC22" s="9">
        <v>9.8000000000000007</v>
      </c>
      <c r="AD22" s="9">
        <v>7.2</v>
      </c>
      <c r="AE22" s="9">
        <v>1.9</v>
      </c>
      <c r="AF22" s="9">
        <f>(AVERAGE(D22,G22)*W22)</f>
        <v>22.05</v>
      </c>
      <c r="AG22" s="9">
        <f t="shared" ref="AG22:AH22" si="1">(AVERAGE(E22,H22)*X22)</f>
        <v>31.5</v>
      </c>
      <c r="AH22" s="9">
        <f t="shared" si="1"/>
        <v>5.2899999999999991</v>
      </c>
      <c r="AI22" s="9">
        <v>35.1</v>
      </c>
      <c r="AJ22" s="9">
        <v>72</v>
      </c>
      <c r="AK22" s="9">
        <v>15.6</v>
      </c>
      <c r="AO22" s="7" t="s">
        <v>65</v>
      </c>
    </row>
    <row r="23" spans="1:41" x14ac:dyDescent="0.25">
      <c r="A23" s="2">
        <v>21</v>
      </c>
      <c r="B23" s="2" t="s">
        <v>58</v>
      </c>
      <c r="C23" s="17" t="s">
        <v>54</v>
      </c>
      <c r="D23" s="2">
        <v>22</v>
      </c>
      <c r="E23" s="2">
        <f>6000/50</f>
        <v>120</v>
      </c>
      <c r="F23" s="2">
        <v>45</v>
      </c>
      <c r="G23" s="2">
        <f>6000/75</f>
        <v>80</v>
      </c>
      <c r="H23" s="2">
        <f>6000/20</f>
        <v>300</v>
      </c>
      <c r="I23" s="2">
        <v>134</v>
      </c>
      <c r="M23" s="2">
        <v>5</v>
      </c>
      <c r="N23" s="2">
        <v>0.4</v>
      </c>
      <c r="O23" s="2">
        <v>2</v>
      </c>
      <c r="P23" s="9">
        <v>0.38</v>
      </c>
      <c r="Q23" s="16">
        <v>125</v>
      </c>
      <c r="R23" s="4">
        <v>0.7</v>
      </c>
      <c r="S23" s="9">
        <v>11000</v>
      </c>
      <c r="W23" s="7">
        <v>0.35</v>
      </c>
      <c r="X23" s="7">
        <v>0.1</v>
      </c>
      <c r="Y23" s="7">
        <v>0.1</v>
      </c>
      <c r="AF23" s="9">
        <v>17.899999999999999</v>
      </c>
      <c r="AG23" s="9">
        <v>21</v>
      </c>
      <c r="AH23" s="9">
        <v>9</v>
      </c>
      <c r="AO23" s="7" t="s">
        <v>66</v>
      </c>
    </row>
    <row r="24" spans="1:41" x14ac:dyDescent="0.25">
      <c r="A24" s="2">
        <v>22</v>
      </c>
      <c r="B24" s="2" t="s">
        <v>59</v>
      </c>
      <c r="C24" s="17" t="s">
        <v>54</v>
      </c>
      <c r="D24" s="7">
        <f t="shared" ref="D24:I24" si="2">ROUND(AVERAGE(D20:D23),0)</f>
        <v>26</v>
      </c>
      <c r="E24" s="7">
        <f t="shared" si="2"/>
        <v>152</v>
      </c>
      <c r="F24" s="7">
        <f t="shared" si="2"/>
        <v>26</v>
      </c>
      <c r="G24" s="7">
        <f t="shared" si="2"/>
        <v>83</v>
      </c>
      <c r="H24" s="7">
        <f t="shared" si="2"/>
        <v>462</v>
      </c>
      <c r="I24" s="7">
        <f t="shared" si="2"/>
        <v>100</v>
      </c>
      <c r="M24" s="2">
        <v>5</v>
      </c>
      <c r="N24" s="2">
        <v>0.4</v>
      </c>
      <c r="O24" s="2">
        <v>2</v>
      </c>
      <c r="P24" s="7">
        <v>0.4</v>
      </c>
      <c r="Q24" s="16">
        <v>100</v>
      </c>
      <c r="R24" s="4">
        <v>0.7</v>
      </c>
      <c r="S24" s="9">
        <v>10000</v>
      </c>
      <c r="W24" s="7">
        <v>0.35</v>
      </c>
      <c r="X24" s="7">
        <v>0.1</v>
      </c>
      <c r="Y24" s="7">
        <v>0.1</v>
      </c>
      <c r="AF24" s="9">
        <v>19.100000000000001</v>
      </c>
      <c r="AG24" s="9">
        <v>30.7</v>
      </c>
      <c r="AH24" s="9">
        <v>6.3</v>
      </c>
    </row>
    <row r="25" spans="1:41" x14ac:dyDescent="0.25">
      <c r="A25" s="2">
        <v>23</v>
      </c>
      <c r="B25" s="2" t="s">
        <v>55</v>
      </c>
      <c r="C25" s="17" t="s">
        <v>61</v>
      </c>
      <c r="D25" s="2">
        <v>27</v>
      </c>
      <c r="E25" s="2">
        <v>194</v>
      </c>
      <c r="F25" s="2">
        <v>16</v>
      </c>
      <c r="G25" s="2">
        <f>ROUND(G20-((G20-D20)/4),0)</f>
        <v>67</v>
      </c>
      <c r="H25" s="2">
        <f t="shared" ref="H25:I28" si="3">ROUND(H20-((H20-E20)/4),0)</f>
        <v>427</v>
      </c>
      <c r="I25" s="2">
        <f t="shared" si="3"/>
        <v>69</v>
      </c>
      <c r="M25" s="2">
        <v>5</v>
      </c>
      <c r="N25" s="2">
        <v>0.4</v>
      </c>
      <c r="O25" s="2">
        <v>2</v>
      </c>
      <c r="P25" s="7">
        <v>0.4</v>
      </c>
      <c r="Q25" s="16">
        <v>150</v>
      </c>
      <c r="R25" s="4">
        <v>0.7</v>
      </c>
      <c r="S25" s="9">
        <v>15000</v>
      </c>
      <c r="W25" s="3">
        <f>AVERAGE(0.29,0.22,0.38)</f>
        <v>0.29666666666666669</v>
      </c>
      <c r="X25" s="3">
        <f>AVERAGE(0.05, 0.1, 0.1)</f>
        <v>8.3333333333333329E-2</v>
      </c>
      <c r="Y25" s="2">
        <v>0.08</v>
      </c>
      <c r="Z25" s="9">
        <v>0.83</v>
      </c>
      <c r="AA25" s="9">
        <v>0.32</v>
      </c>
      <c r="AB25" s="9">
        <v>0.98</v>
      </c>
      <c r="AF25" s="9">
        <v>13.9</v>
      </c>
      <c r="AG25" s="9">
        <v>25.9</v>
      </c>
      <c r="AH25" s="9">
        <v>3.4</v>
      </c>
      <c r="AI25" s="9">
        <v>55.6</v>
      </c>
      <c r="AJ25" s="9">
        <v>136.6</v>
      </c>
      <c r="AK25" s="9">
        <v>67.599999999999994</v>
      </c>
    </row>
    <row r="26" spans="1:41" x14ac:dyDescent="0.25">
      <c r="A26" s="2">
        <v>24</v>
      </c>
      <c r="B26" s="2" t="s">
        <v>56</v>
      </c>
      <c r="C26" s="17" t="s">
        <v>61</v>
      </c>
      <c r="D26" s="7">
        <f>ROUND(D$19/D$18*D25,0)</f>
        <v>31</v>
      </c>
      <c r="E26" s="7">
        <f t="shared" ref="E26:F26" si="4">ROUND(E$19/E$18*E25,0)</f>
        <v>172</v>
      </c>
      <c r="F26" s="7">
        <f t="shared" si="4"/>
        <v>20</v>
      </c>
      <c r="G26" s="7">
        <f>ROUND(G21-((G21-D21)/4),0)</f>
        <v>88</v>
      </c>
      <c r="H26" s="7">
        <f t="shared" si="3"/>
        <v>464</v>
      </c>
      <c r="I26" s="7">
        <f t="shared" si="3"/>
        <v>87</v>
      </c>
      <c r="M26" s="2">
        <v>5</v>
      </c>
      <c r="N26" s="2">
        <v>0.4</v>
      </c>
      <c r="O26" s="2">
        <v>2</v>
      </c>
      <c r="P26" s="7">
        <v>0.4</v>
      </c>
      <c r="Q26" s="16">
        <v>175</v>
      </c>
      <c r="R26" s="4">
        <v>0.7</v>
      </c>
      <c r="S26" s="9">
        <v>10000</v>
      </c>
      <c r="W26" s="7">
        <v>0.35</v>
      </c>
      <c r="X26" s="7">
        <v>0.1</v>
      </c>
      <c r="Y26" s="7">
        <v>0.1</v>
      </c>
      <c r="AF26" s="9">
        <v>20.8</v>
      </c>
      <c r="AG26" s="9">
        <v>31.8</v>
      </c>
      <c r="AH26" s="9">
        <v>5.4</v>
      </c>
    </row>
    <row r="27" spans="1:41" x14ac:dyDescent="0.25">
      <c r="A27" s="2">
        <v>25</v>
      </c>
      <c r="B27" s="2" t="s">
        <v>57</v>
      </c>
      <c r="C27" s="17" t="s">
        <v>61</v>
      </c>
      <c r="D27" s="2">
        <v>25</v>
      </c>
      <c r="E27" s="2">
        <v>120</v>
      </c>
      <c r="F27" s="2">
        <f>12000*0.4/200</f>
        <v>24</v>
      </c>
      <c r="G27" s="2">
        <f t="shared" ref="G27:G28" si="5">ROUND(G22-((G22-D22)/4),0)</f>
        <v>55</v>
      </c>
      <c r="H27" s="2">
        <f t="shared" si="3"/>
        <v>390</v>
      </c>
      <c r="I27" s="2">
        <f t="shared" si="3"/>
        <v>57</v>
      </c>
      <c r="M27" s="2">
        <v>5</v>
      </c>
      <c r="N27" s="2">
        <v>0.4</v>
      </c>
      <c r="O27" s="2">
        <v>2</v>
      </c>
      <c r="P27" s="9">
        <v>0.44</v>
      </c>
      <c r="Q27" s="16">
        <v>125</v>
      </c>
      <c r="R27" s="4">
        <v>0.7</v>
      </c>
      <c r="S27" s="9">
        <v>9000</v>
      </c>
      <c r="T27" s="9">
        <v>0.39</v>
      </c>
      <c r="U27" s="9">
        <v>0.06</v>
      </c>
      <c r="V27" s="9">
        <v>0.08</v>
      </c>
      <c r="W27" s="2">
        <f>MEDIAN(0.54,0.39,0.49)</f>
        <v>0.49</v>
      </c>
      <c r="X27" s="2">
        <f>MEDIAN(0.06,0.15)</f>
        <v>0.105</v>
      </c>
      <c r="Y27" s="2">
        <f>MEDIAN(0.08,0.11,0.12,0.23)</f>
        <v>0.11499999999999999</v>
      </c>
      <c r="Z27" s="9">
        <v>0.54</v>
      </c>
      <c r="AA27" s="9">
        <v>0.15</v>
      </c>
      <c r="AB27" s="9">
        <v>0.23</v>
      </c>
      <c r="AC27" s="9">
        <v>9.8000000000000007</v>
      </c>
      <c r="AD27" s="9">
        <v>7.2</v>
      </c>
      <c r="AE27" s="9">
        <v>1.9</v>
      </c>
      <c r="AF27" s="9">
        <v>19.600000000000001</v>
      </c>
      <c r="AG27" s="9">
        <v>26.8</v>
      </c>
      <c r="AH27" s="9">
        <v>4.7</v>
      </c>
      <c r="AI27" s="9">
        <v>29.7</v>
      </c>
      <c r="AJ27" s="9">
        <v>58.5</v>
      </c>
      <c r="AK27" s="9">
        <v>13.1</v>
      </c>
    </row>
    <row r="28" spans="1:41" x14ac:dyDescent="0.25">
      <c r="A28" s="2">
        <v>26</v>
      </c>
      <c r="B28" s="2" t="s">
        <v>58</v>
      </c>
      <c r="C28" s="17" t="s">
        <v>61</v>
      </c>
      <c r="D28" s="2">
        <v>22</v>
      </c>
      <c r="E28" s="2">
        <f>6000/50</f>
        <v>120</v>
      </c>
      <c r="F28" s="2">
        <v>45</v>
      </c>
      <c r="G28" s="2">
        <f t="shared" si="5"/>
        <v>66</v>
      </c>
      <c r="H28" s="2">
        <f t="shared" si="3"/>
        <v>255</v>
      </c>
      <c r="I28" s="2">
        <f t="shared" si="3"/>
        <v>112</v>
      </c>
      <c r="M28" s="2">
        <v>5</v>
      </c>
      <c r="N28" s="2">
        <v>0.4</v>
      </c>
      <c r="O28" s="2">
        <v>2</v>
      </c>
      <c r="P28" s="9">
        <v>0.38</v>
      </c>
      <c r="Q28" s="16">
        <v>125</v>
      </c>
      <c r="R28" s="4">
        <v>0.7</v>
      </c>
      <c r="S28" s="9">
        <v>9000</v>
      </c>
      <c r="W28" s="7">
        <v>0.35</v>
      </c>
      <c r="X28" s="7">
        <v>0.1</v>
      </c>
      <c r="Y28" s="7">
        <v>0.1</v>
      </c>
      <c r="AF28" s="9">
        <v>15.4</v>
      </c>
      <c r="AG28" s="9">
        <v>18.8</v>
      </c>
      <c r="AH28" s="9">
        <v>7.9</v>
      </c>
    </row>
    <row r="29" spans="1:41" x14ac:dyDescent="0.25">
      <c r="A29" s="2">
        <v>27</v>
      </c>
      <c r="B29" s="2" t="s">
        <v>59</v>
      </c>
      <c r="C29" s="17" t="s">
        <v>61</v>
      </c>
      <c r="D29" s="7">
        <f>ROUND(AVERAGE(D25:D28),0)</f>
        <v>26</v>
      </c>
      <c r="E29" s="7">
        <f t="shared" ref="E29:I29" si="6">ROUND(AVERAGE(E25:E28),0)</f>
        <v>152</v>
      </c>
      <c r="F29" s="7">
        <f t="shared" si="6"/>
        <v>26</v>
      </c>
      <c r="G29" s="7">
        <f t="shared" si="6"/>
        <v>69</v>
      </c>
      <c r="H29" s="7">
        <f t="shared" si="6"/>
        <v>384</v>
      </c>
      <c r="I29" s="7">
        <f t="shared" si="6"/>
        <v>81</v>
      </c>
      <c r="M29" s="2">
        <v>5</v>
      </c>
      <c r="N29" s="2">
        <v>0.4</v>
      </c>
      <c r="O29" s="2">
        <v>2</v>
      </c>
      <c r="P29" s="7">
        <v>0.4</v>
      </c>
      <c r="Q29" s="16">
        <v>100</v>
      </c>
      <c r="R29" s="4">
        <v>0.7</v>
      </c>
      <c r="S29" s="9">
        <v>8000</v>
      </c>
      <c r="W29" s="7">
        <v>0.35</v>
      </c>
      <c r="X29" s="7">
        <v>0.1</v>
      </c>
      <c r="Y29" s="7">
        <v>0.1</v>
      </c>
      <c r="AF29" s="9">
        <v>16.600000000000001</v>
      </c>
      <c r="AG29" s="9">
        <v>26.8</v>
      </c>
      <c r="AH29" s="9">
        <v>5.4</v>
      </c>
    </row>
    <row r="30" spans="1:41" x14ac:dyDescent="0.25">
      <c r="A30" s="2">
        <v>23</v>
      </c>
      <c r="B30" s="2" t="s">
        <v>55</v>
      </c>
      <c r="C30" s="17" t="s">
        <v>67</v>
      </c>
      <c r="D30" s="2">
        <v>27</v>
      </c>
      <c r="E30" s="2">
        <v>194</v>
      </c>
      <c r="F30" s="2">
        <v>16</v>
      </c>
      <c r="G30" s="2">
        <f>ROUND(G25-((G25-D25)/4),0)</f>
        <v>57</v>
      </c>
      <c r="H30" s="2">
        <f t="shared" ref="H30:I33" si="7">ROUND(H25-((H25-E25)/4),0)</f>
        <v>369</v>
      </c>
      <c r="I30" s="2">
        <f t="shared" si="7"/>
        <v>56</v>
      </c>
      <c r="M30" s="2">
        <v>5</v>
      </c>
      <c r="N30" s="2">
        <v>0.4</v>
      </c>
      <c r="O30" s="2">
        <v>2</v>
      </c>
      <c r="P30" s="7">
        <v>0.4</v>
      </c>
      <c r="Q30" s="16">
        <v>150</v>
      </c>
      <c r="R30" s="4">
        <v>0.7</v>
      </c>
      <c r="S30" s="9">
        <v>15000</v>
      </c>
      <c r="W30" s="3">
        <f>AVERAGE(0.29,0.22,0.38)</f>
        <v>0.29666666666666669</v>
      </c>
      <c r="X30" s="3">
        <f>AVERAGE(0.05, 0.1, 0.1)</f>
        <v>8.3333333333333329E-2</v>
      </c>
      <c r="Y30" s="2">
        <v>0.08</v>
      </c>
      <c r="Z30" s="9">
        <v>0.83</v>
      </c>
      <c r="AA30" s="9">
        <v>0.32</v>
      </c>
      <c r="AB30" s="9">
        <v>0.98</v>
      </c>
      <c r="AF30" s="9">
        <v>12.5</v>
      </c>
      <c r="AG30" s="9">
        <v>23.5</v>
      </c>
      <c r="AH30" s="9">
        <v>2.9</v>
      </c>
      <c r="AI30" s="9">
        <v>47.3</v>
      </c>
      <c r="AJ30" s="9">
        <v>118.1</v>
      </c>
      <c r="AK30" s="9">
        <v>54.9</v>
      </c>
    </row>
    <row r="31" spans="1:41" x14ac:dyDescent="0.25">
      <c r="A31" s="2">
        <v>24</v>
      </c>
      <c r="B31" s="2" t="s">
        <v>56</v>
      </c>
      <c r="C31" s="17" t="s">
        <v>67</v>
      </c>
      <c r="D31" s="7">
        <f>ROUND(D$19/D$18*D30,0)</f>
        <v>31</v>
      </c>
      <c r="E31" s="7">
        <f t="shared" ref="E31:F31" si="8">ROUND(E$19/E$18*E30,0)</f>
        <v>172</v>
      </c>
      <c r="F31" s="7">
        <f t="shared" si="8"/>
        <v>20</v>
      </c>
      <c r="G31" s="7">
        <f>ROUND(G26-((G26-D26)/4),0)</f>
        <v>74</v>
      </c>
      <c r="H31" s="7">
        <f t="shared" si="7"/>
        <v>391</v>
      </c>
      <c r="I31" s="7">
        <f t="shared" si="7"/>
        <v>70</v>
      </c>
      <c r="M31" s="2">
        <v>5</v>
      </c>
      <c r="N31" s="2">
        <v>0.4</v>
      </c>
      <c r="O31" s="2">
        <v>2</v>
      </c>
      <c r="P31" s="7">
        <v>0.4</v>
      </c>
      <c r="Q31" s="16">
        <v>175</v>
      </c>
      <c r="R31" s="4">
        <v>0.7</v>
      </c>
      <c r="S31" s="9">
        <v>10000</v>
      </c>
      <c r="W31" s="7">
        <v>0.35</v>
      </c>
      <c r="X31" s="7">
        <v>0.1</v>
      </c>
      <c r="Y31" s="7">
        <v>0.1</v>
      </c>
      <c r="AF31" s="9">
        <v>18.399999999999999</v>
      </c>
      <c r="AG31" s="9">
        <v>28.2</v>
      </c>
      <c r="AH31" s="9">
        <v>4.5</v>
      </c>
    </row>
    <row r="32" spans="1:41" x14ac:dyDescent="0.25">
      <c r="A32" s="2">
        <v>25</v>
      </c>
      <c r="B32" s="2" t="s">
        <v>57</v>
      </c>
      <c r="C32" s="17" t="s">
        <v>67</v>
      </c>
      <c r="D32" s="2">
        <v>25</v>
      </c>
      <c r="E32" s="2">
        <v>120</v>
      </c>
      <c r="F32" s="2">
        <f>12000*0.4/200</f>
        <v>24</v>
      </c>
      <c r="G32" s="2">
        <f t="shared" ref="G32:G33" si="9">ROUND(G27-((G27-D27)/4),0)</f>
        <v>48</v>
      </c>
      <c r="H32" s="2">
        <f t="shared" si="7"/>
        <v>323</v>
      </c>
      <c r="I32" s="2">
        <f t="shared" si="7"/>
        <v>49</v>
      </c>
      <c r="M32" s="2">
        <v>5</v>
      </c>
      <c r="N32" s="2">
        <v>0.4</v>
      </c>
      <c r="O32" s="2">
        <v>2</v>
      </c>
      <c r="P32" s="9">
        <v>0.44</v>
      </c>
      <c r="Q32" s="16">
        <v>125</v>
      </c>
      <c r="R32" s="4">
        <v>0.7</v>
      </c>
      <c r="S32" s="9">
        <v>9000</v>
      </c>
      <c r="T32" s="9">
        <v>0.39</v>
      </c>
      <c r="U32" s="9">
        <v>0.06</v>
      </c>
      <c r="V32" s="9">
        <v>0.08</v>
      </c>
      <c r="W32" s="2">
        <f>MEDIAN(0.54,0.39,0.49)</f>
        <v>0.49</v>
      </c>
      <c r="X32" s="2">
        <f>MEDIAN(0.06,0.15)</f>
        <v>0.105</v>
      </c>
      <c r="Y32" s="2">
        <f>MEDIAN(0.08,0.11,0.12,0.23)</f>
        <v>0.11499999999999999</v>
      </c>
      <c r="Z32" s="9">
        <v>0.54</v>
      </c>
      <c r="AA32" s="9">
        <v>0.15</v>
      </c>
      <c r="AB32" s="9">
        <v>0.23</v>
      </c>
      <c r="AC32" s="9">
        <v>9.8000000000000007</v>
      </c>
      <c r="AD32" s="9">
        <v>7.2</v>
      </c>
      <c r="AE32" s="9">
        <v>1.9</v>
      </c>
      <c r="AF32" s="9">
        <v>17.899999999999999</v>
      </c>
      <c r="AG32" s="9">
        <v>23.3</v>
      </c>
      <c r="AH32" s="9">
        <v>4.2</v>
      </c>
      <c r="AI32" s="9">
        <v>25.9</v>
      </c>
      <c r="AJ32" s="9">
        <v>48.5</v>
      </c>
      <c r="AK32" s="9">
        <v>11.3</v>
      </c>
    </row>
    <row r="33" spans="1:41" s="9" customFormat="1" x14ac:dyDescent="0.25">
      <c r="A33" s="2">
        <v>26</v>
      </c>
      <c r="B33" s="2" t="s">
        <v>58</v>
      </c>
      <c r="C33" s="17" t="s">
        <v>67</v>
      </c>
      <c r="D33" s="2">
        <v>22</v>
      </c>
      <c r="E33" s="2">
        <f>6000/50</f>
        <v>120</v>
      </c>
      <c r="F33" s="2">
        <v>45</v>
      </c>
      <c r="G33" s="2">
        <f t="shared" si="9"/>
        <v>55</v>
      </c>
      <c r="H33" s="2">
        <f t="shared" si="7"/>
        <v>221</v>
      </c>
      <c r="I33" s="2">
        <f t="shared" si="7"/>
        <v>95</v>
      </c>
      <c r="M33" s="2">
        <v>5</v>
      </c>
      <c r="N33" s="2">
        <v>0.4</v>
      </c>
      <c r="O33" s="2">
        <v>2</v>
      </c>
      <c r="P33" s="9">
        <v>0.38</v>
      </c>
      <c r="Q33" s="16">
        <v>125</v>
      </c>
      <c r="R33" s="4">
        <v>0.7</v>
      </c>
      <c r="S33" s="9">
        <v>9000</v>
      </c>
      <c r="W33" s="7">
        <v>0.35</v>
      </c>
      <c r="X33" s="7">
        <v>0.1</v>
      </c>
      <c r="Y33" s="7">
        <v>0.1</v>
      </c>
      <c r="AF33" s="9">
        <v>13.5</v>
      </c>
      <c r="AG33" s="9">
        <v>17.100000000000001</v>
      </c>
      <c r="AH33" s="9">
        <v>7</v>
      </c>
      <c r="AO33" s="7"/>
    </row>
    <row r="34" spans="1:41" s="9" customFormat="1" x14ac:dyDescent="0.25">
      <c r="A34" s="2">
        <v>27</v>
      </c>
      <c r="B34" s="2" t="s">
        <v>59</v>
      </c>
      <c r="C34" s="17" t="s">
        <v>67</v>
      </c>
      <c r="D34" s="7">
        <f>ROUND(AVERAGE(D30:D33),0)</f>
        <v>26</v>
      </c>
      <c r="E34" s="7">
        <f t="shared" ref="E34:I34" si="10">ROUND(AVERAGE(E30:E33),0)</f>
        <v>152</v>
      </c>
      <c r="F34" s="7">
        <f t="shared" si="10"/>
        <v>26</v>
      </c>
      <c r="G34" s="7">
        <f t="shared" si="10"/>
        <v>59</v>
      </c>
      <c r="H34" s="7">
        <f t="shared" si="10"/>
        <v>326</v>
      </c>
      <c r="I34" s="7">
        <f t="shared" si="10"/>
        <v>68</v>
      </c>
      <c r="M34" s="2">
        <v>5</v>
      </c>
      <c r="N34" s="2">
        <v>0.4</v>
      </c>
      <c r="O34" s="2">
        <v>2</v>
      </c>
      <c r="P34" s="7">
        <v>0.4</v>
      </c>
      <c r="Q34" s="16">
        <v>100</v>
      </c>
      <c r="R34" s="4">
        <v>0.7</v>
      </c>
      <c r="S34" s="9">
        <v>8000</v>
      </c>
      <c r="W34" s="7">
        <v>0.35</v>
      </c>
      <c r="X34" s="7">
        <v>0.1</v>
      </c>
      <c r="Y34" s="7">
        <v>0.1</v>
      </c>
      <c r="AF34" s="9">
        <v>14.9</v>
      </c>
      <c r="AG34" s="9">
        <v>23.9</v>
      </c>
      <c r="AH34" s="9">
        <v>4.7</v>
      </c>
      <c r="AO34" s="7"/>
    </row>
    <row r="35" spans="1:41" x14ac:dyDescent="0.25">
      <c r="A35" s="2">
        <v>18</v>
      </c>
      <c r="B35" s="2" t="s">
        <v>3</v>
      </c>
      <c r="C35" s="17" t="s">
        <v>54</v>
      </c>
      <c r="D35" s="2">
        <v>27</v>
      </c>
      <c r="E35" s="2">
        <v>194</v>
      </c>
      <c r="F35" s="2">
        <v>16</v>
      </c>
      <c r="G35" s="2">
        <v>80</v>
      </c>
      <c r="H35" s="2">
        <v>505</v>
      </c>
      <c r="I35" s="2">
        <v>87</v>
      </c>
      <c r="M35" s="2">
        <v>5</v>
      </c>
      <c r="N35" s="2">
        <v>0.4</v>
      </c>
      <c r="O35" s="2">
        <v>2</v>
      </c>
      <c r="P35" s="7">
        <v>0.4</v>
      </c>
      <c r="Q35" s="16">
        <v>150</v>
      </c>
      <c r="R35" s="4">
        <v>0.7</v>
      </c>
      <c r="S35" s="9">
        <v>20000</v>
      </c>
      <c r="W35" s="3">
        <f>AVERAGE(0.29,0.22,0.38)</f>
        <v>0.29666666666666669</v>
      </c>
      <c r="X35" s="3">
        <f>AVERAGE(0.05, 0.1, 0.1)</f>
        <v>8.3333333333333329E-2</v>
      </c>
      <c r="Y35" s="2">
        <v>0.08</v>
      </c>
      <c r="Z35" s="9">
        <v>0.83</v>
      </c>
      <c r="AA35" s="9">
        <v>0.32</v>
      </c>
      <c r="AB35" s="9">
        <v>0.98</v>
      </c>
      <c r="AF35" s="9">
        <v>15.9</v>
      </c>
      <c r="AG35" s="9">
        <v>29.1</v>
      </c>
      <c r="AH35" s="9">
        <v>4.0999999999999996</v>
      </c>
      <c r="AI35" s="9">
        <v>66.400000000000006</v>
      </c>
      <c r="AJ35" s="9">
        <v>161.6</v>
      </c>
      <c r="AK35" s="9">
        <v>85.3</v>
      </c>
    </row>
    <row r="36" spans="1:41" x14ac:dyDescent="0.25">
      <c r="A36" s="2">
        <v>19</v>
      </c>
      <c r="B36" s="2" t="s">
        <v>2</v>
      </c>
      <c r="C36" s="17" t="s">
        <v>54</v>
      </c>
      <c r="D36" s="7">
        <f t="shared" ref="D36:I36" si="11">ROUND(D$19/D$18*D35,0)</f>
        <v>31</v>
      </c>
      <c r="E36" s="7">
        <f t="shared" si="11"/>
        <v>172</v>
      </c>
      <c r="F36" s="7">
        <f t="shared" si="11"/>
        <v>20</v>
      </c>
      <c r="G36" s="7">
        <f t="shared" si="11"/>
        <v>107</v>
      </c>
      <c r="H36" s="7">
        <f t="shared" si="11"/>
        <v>561</v>
      </c>
      <c r="I36" s="7">
        <f t="shared" si="11"/>
        <v>109</v>
      </c>
      <c r="M36" s="2">
        <v>5</v>
      </c>
      <c r="N36" s="2">
        <v>0.4</v>
      </c>
      <c r="O36" s="2">
        <v>2</v>
      </c>
      <c r="P36" s="7">
        <v>0.4</v>
      </c>
      <c r="Q36" s="16">
        <v>175</v>
      </c>
      <c r="R36" s="4">
        <v>0.7</v>
      </c>
      <c r="S36" s="9">
        <v>13000</v>
      </c>
      <c r="W36" s="7">
        <v>0.35</v>
      </c>
      <c r="X36" s="7">
        <v>0.1</v>
      </c>
      <c r="Y36" s="7">
        <v>0.1</v>
      </c>
      <c r="AF36" s="9">
        <v>24.2</v>
      </c>
      <c r="AG36" s="9">
        <v>36.700000000000003</v>
      </c>
      <c r="AH36" s="9">
        <v>6.5</v>
      </c>
    </row>
    <row r="37" spans="1:41" x14ac:dyDescent="0.25">
      <c r="A37" s="2">
        <v>20</v>
      </c>
      <c r="B37" s="2" t="s">
        <v>81</v>
      </c>
      <c r="C37" s="17" t="s">
        <v>54</v>
      </c>
      <c r="D37" s="2">
        <v>25</v>
      </c>
      <c r="E37" s="2">
        <v>120</v>
      </c>
      <c r="F37" s="2">
        <f>12000*0.4/200</f>
        <v>24</v>
      </c>
      <c r="G37" s="2">
        <v>65</v>
      </c>
      <c r="H37" s="2">
        <v>480</v>
      </c>
      <c r="I37" s="2">
        <f>170*0.4</f>
        <v>68</v>
      </c>
      <c r="M37" s="2">
        <v>5</v>
      </c>
      <c r="N37" s="2">
        <v>0.4</v>
      </c>
      <c r="O37" s="2">
        <v>2</v>
      </c>
      <c r="P37" s="9">
        <v>0.44</v>
      </c>
      <c r="Q37" s="16">
        <v>125</v>
      </c>
      <c r="R37" s="4">
        <v>0.7</v>
      </c>
      <c r="S37" s="9">
        <v>11000</v>
      </c>
      <c r="T37" s="9">
        <v>0.39</v>
      </c>
      <c r="U37" s="9">
        <v>0.06</v>
      </c>
      <c r="V37" s="9">
        <v>0.08</v>
      </c>
      <c r="W37" s="2">
        <f>MEDIAN(0.54,0.39,0.49)</f>
        <v>0.49</v>
      </c>
      <c r="X37" s="2">
        <f>MEDIAN(0.06,0.15)</f>
        <v>0.105</v>
      </c>
      <c r="Y37" s="2">
        <f>MEDIAN(0.08,0.11,0.12,0.23)</f>
        <v>0.11499999999999999</v>
      </c>
      <c r="Z37" s="9">
        <v>0.54</v>
      </c>
      <c r="AA37" s="9">
        <v>0.15</v>
      </c>
      <c r="AB37" s="9">
        <v>0.23</v>
      </c>
      <c r="AC37" s="9">
        <v>9.8000000000000007</v>
      </c>
      <c r="AD37" s="9">
        <v>7.2</v>
      </c>
      <c r="AE37" s="9">
        <v>1.9</v>
      </c>
      <c r="AF37" s="9">
        <f>(AVERAGE(D37,G37)*W37)</f>
        <v>22.05</v>
      </c>
      <c r="AG37" s="9">
        <f t="shared" ref="AG37" si="12">(AVERAGE(E37,H37)*X37)</f>
        <v>31.5</v>
      </c>
      <c r="AH37" s="9">
        <f t="shared" ref="AH37" si="13">(AVERAGE(F37,I37)*Y37)</f>
        <v>5.2899999999999991</v>
      </c>
      <c r="AI37" s="9">
        <v>35.1</v>
      </c>
      <c r="AJ37" s="9">
        <v>72</v>
      </c>
      <c r="AK37" s="9">
        <v>15.6</v>
      </c>
      <c r="AO37" s="7" t="s">
        <v>65</v>
      </c>
    </row>
    <row r="38" spans="1:41" x14ac:dyDescent="0.25">
      <c r="A38" s="2">
        <v>21</v>
      </c>
      <c r="B38" s="2" t="s">
        <v>79</v>
      </c>
      <c r="C38" s="17" t="s">
        <v>54</v>
      </c>
      <c r="D38" s="2">
        <v>22</v>
      </c>
      <c r="E38" s="2">
        <f>6000/50</f>
        <v>120</v>
      </c>
      <c r="F38" s="2">
        <v>45</v>
      </c>
      <c r="G38" s="2">
        <f>6000/75</f>
        <v>80</v>
      </c>
      <c r="H38" s="2">
        <f>6000/20</f>
        <v>300</v>
      </c>
      <c r="I38" s="2">
        <v>134</v>
      </c>
      <c r="M38" s="2">
        <v>5</v>
      </c>
      <c r="N38" s="2">
        <v>0.4</v>
      </c>
      <c r="O38" s="2">
        <v>2</v>
      </c>
      <c r="P38" s="9">
        <v>0.38</v>
      </c>
      <c r="Q38" s="16">
        <v>125</v>
      </c>
      <c r="R38" s="4">
        <v>0.7</v>
      </c>
      <c r="S38" s="9">
        <v>11000</v>
      </c>
      <c r="W38" s="7">
        <v>0.35</v>
      </c>
      <c r="X38" s="7">
        <v>0.1</v>
      </c>
      <c r="Y38" s="7">
        <v>0.1</v>
      </c>
      <c r="AF38" s="9">
        <v>17.899999999999999</v>
      </c>
      <c r="AG38" s="9">
        <v>21</v>
      </c>
      <c r="AH38" s="9">
        <v>9</v>
      </c>
      <c r="AO38" s="7" t="s">
        <v>66</v>
      </c>
    </row>
    <row r="39" spans="1:41" x14ac:dyDescent="0.25">
      <c r="A39" s="2">
        <v>22</v>
      </c>
      <c r="B39" s="2" t="s">
        <v>80</v>
      </c>
      <c r="C39" s="17" t="s">
        <v>54</v>
      </c>
      <c r="D39" s="7">
        <f t="shared" ref="D39:I39" si="14">ROUND(AVERAGE(D35:D38),0)</f>
        <v>26</v>
      </c>
      <c r="E39" s="7">
        <f t="shared" si="14"/>
        <v>152</v>
      </c>
      <c r="F39" s="7">
        <f t="shared" si="14"/>
        <v>26</v>
      </c>
      <c r="G39" s="7">
        <f t="shared" si="14"/>
        <v>83</v>
      </c>
      <c r="H39" s="7">
        <f t="shared" si="14"/>
        <v>462</v>
      </c>
      <c r="I39" s="7">
        <f t="shared" si="14"/>
        <v>100</v>
      </c>
      <c r="M39" s="2">
        <v>5</v>
      </c>
      <c r="N39" s="2">
        <v>0.4</v>
      </c>
      <c r="O39" s="2">
        <v>2</v>
      </c>
      <c r="P39" s="7">
        <v>0.4</v>
      </c>
      <c r="Q39" s="16">
        <v>100</v>
      </c>
      <c r="R39" s="4">
        <v>0.7</v>
      </c>
      <c r="S39" s="9">
        <v>10000</v>
      </c>
      <c r="W39" s="7">
        <v>0.35</v>
      </c>
      <c r="X39" s="7">
        <v>0.1</v>
      </c>
      <c r="Y39" s="7">
        <v>0.1</v>
      </c>
      <c r="AF39" s="9">
        <v>19.100000000000001</v>
      </c>
      <c r="AG39" s="9">
        <v>30.7</v>
      </c>
      <c r="AH39" s="9">
        <v>6.3</v>
      </c>
    </row>
    <row r="40" spans="1:41" x14ac:dyDescent="0.25">
      <c r="A40" s="2">
        <v>23</v>
      </c>
      <c r="B40" s="2" t="s">
        <v>3</v>
      </c>
      <c r="C40" s="17" t="s">
        <v>61</v>
      </c>
      <c r="D40" s="2">
        <v>27</v>
      </c>
      <c r="E40" s="2">
        <v>194</v>
      </c>
      <c r="F40" s="2">
        <v>16</v>
      </c>
      <c r="G40" s="2">
        <f>ROUND(G35-((G35-D35)/4),0)</f>
        <v>67</v>
      </c>
      <c r="H40" s="2">
        <f t="shared" ref="H40:H43" si="15">ROUND(H35-((H35-E35)/4),0)</f>
        <v>427</v>
      </c>
      <c r="I40" s="2">
        <f t="shared" ref="I40:I43" si="16">ROUND(I35-((I35-F35)/4),0)</f>
        <v>69</v>
      </c>
      <c r="M40" s="2">
        <v>5</v>
      </c>
      <c r="N40" s="2">
        <v>0.4</v>
      </c>
      <c r="O40" s="2">
        <v>2</v>
      </c>
      <c r="P40" s="7">
        <v>0.4</v>
      </c>
      <c r="Q40" s="16">
        <v>150</v>
      </c>
      <c r="R40" s="4">
        <v>0.7</v>
      </c>
      <c r="S40" s="9">
        <v>15000</v>
      </c>
      <c r="W40" s="3">
        <f>AVERAGE(0.29,0.22,0.38)</f>
        <v>0.29666666666666669</v>
      </c>
      <c r="X40" s="3">
        <f>AVERAGE(0.05, 0.1, 0.1)</f>
        <v>8.3333333333333329E-2</v>
      </c>
      <c r="Y40" s="2">
        <v>0.08</v>
      </c>
      <c r="Z40" s="9">
        <v>0.83</v>
      </c>
      <c r="AA40" s="9">
        <v>0.32</v>
      </c>
      <c r="AB40" s="9">
        <v>0.98</v>
      </c>
      <c r="AF40" s="9">
        <v>13.9</v>
      </c>
      <c r="AG40" s="9">
        <v>25.9</v>
      </c>
      <c r="AH40" s="9">
        <v>3.4</v>
      </c>
      <c r="AI40" s="9">
        <v>55.6</v>
      </c>
      <c r="AJ40" s="9">
        <v>136.6</v>
      </c>
      <c r="AK40" s="9">
        <v>67.599999999999994</v>
      </c>
    </row>
    <row r="41" spans="1:41" x14ac:dyDescent="0.25">
      <c r="A41" s="2">
        <v>24</v>
      </c>
      <c r="B41" s="2" t="s">
        <v>2</v>
      </c>
      <c r="C41" s="17" t="s">
        <v>61</v>
      </c>
      <c r="D41" s="7">
        <f>ROUND(D$19/D$18*D40,0)</f>
        <v>31</v>
      </c>
      <c r="E41" s="7">
        <f t="shared" ref="E41:F41" si="17">ROUND(E$19/E$18*E40,0)</f>
        <v>172</v>
      </c>
      <c r="F41" s="7">
        <f t="shared" si="17"/>
        <v>20</v>
      </c>
      <c r="G41" s="7">
        <f>ROUND(G36-((G36-D36)/4),0)</f>
        <v>88</v>
      </c>
      <c r="H41" s="7">
        <f t="shared" si="15"/>
        <v>464</v>
      </c>
      <c r="I41" s="7">
        <f t="shared" si="16"/>
        <v>87</v>
      </c>
      <c r="M41" s="2">
        <v>5</v>
      </c>
      <c r="N41" s="2">
        <v>0.4</v>
      </c>
      <c r="O41" s="2">
        <v>2</v>
      </c>
      <c r="P41" s="7">
        <v>0.4</v>
      </c>
      <c r="Q41" s="16">
        <v>175</v>
      </c>
      <c r="R41" s="4">
        <v>0.7</v>
      </c>
      <c r="S41" s="9">
        <v>10000</v>
      </c>
      <c r="W41" s="7">
        <v>0.35</v>
      </c>
      <c r="X41" s="7">
        <v>0.1</v>
      </c>
      <c r="Y41" s="7">
        <v>0.1</v>
      </c>
      <c r="AF41" s="9">
        <v>20.8</v>
      </c>
      <c r="AG41" s="9">
        <v>31.8</v>
      </c>
      <c r="AH41" s="9">
        <v>5.4</v>
      </c>
    </row>
    <row r="42" spans="1:41" x14ac:dyDescent="0.25">
      <c r="A42" s="2">
        <v>25</v>
      </c>
      <c r="B42" s="2" t="s">
        <v>81</v>
      </c>
      <c r="C42" s="17" t="s">
        <v>61</v>
      </c>
      <c r="D42" s="2">
        <v>25</v>
      </c>
      <c r="E42" s="2">
        <v>120</v>
      </c>
      <c r="F42" s="2">
        <f>12000*0.4/200</f>
        <v>24</v>
      </c>
      <c r="G42" s="2">
        <f t="shared" ref="G42:G43" si="18">ROUND(G37-((G37-D37)/4),0)</f>
        <v>55</v>
      </c>
      <c r="H42" s="2">
        <f t="shared" si="15"/>
        <v>390</v>
      </c>
      <c r="I42" s="2">
        <f t="shared" si="16"/>
        <v>57</v>
      </c>
      <c r="M42" s="2">
        <v>5</v>
      </c>
      <c r="N42" s="2">
        <v>0.4</v>
      </c>
      <c r="O42" s="2">
        <v>2</v>
      </c>
      <c r="P42" s="9">
        <v>0.44</v>
      </c>
      <c r="Q42" s="16">
        <v>125</v>
      </c>
      <c r="R42" s="4">
        <v>0.7</v>
      </c>
      <c r="S42" s="9">
        <v>9000</v>
      </c>
      <c r="T42" s="9">
        <v>0.39</v>
      </c>
      <c r="U42" s="9">
        <v>0.06</v>
      </c>
      <c r="V42" s="9">
        <v>0.08</v>
      </c>
      <c r="W42" s="2">
        <f>MEDIAN(0.54,0.39,0.49)</f>
        <v>0.49</v>
      </c>
      <c r="X42" s="2">
        <f>MEDIAN(0.06,0.15)</f>
        <v>0.105</v>
      </c>
      <c r="Y42" s="2">
        <f>MEDIAN(0.08,0.11,0.12,0.23)</f>
        <v>0.11499999999999999</v>
      </c>
      <c r="Z42" s="9">
        <v>0.54</v>
      </c>
      <c r="AA42" s="9">
        <v>0.15</v>
      </c>
      <c r="AB42" s="9">
        <v>0.23</v>
      </c>
      <c r="AC42" s="9">
        <v>9.8000000000000007</v>
      </c>
      <c r="AD42" s="9">
        <v>7.2</v>
      </c>
      <c r="AE42" s="9">
        <v>1.9</v>
      </c>
      <c r="AF42" s="9">
        <v>19.600000000000001</v>
      </c>
      <c r="AG42" s="9">
        <v>26.8</v>
      </c>
      <c r="AH42" s="9">
        <v>4.7</v>
      </c>
      <c r="AI42" s="9">
        <v>29.7</v>
      </c>
      <c r="AJ42" s="9">
        <v>58.5</v>
      </c>
      <c r="AK42" s="9">
        <v>13.1</v>
      </c>
    </row>
    <row r="43" spans="1:41" x14ac:dyDescent="0.25">
      <c r="A43" s="2">
        <v>26</v>
      </c>
      <c r="B43" s="2" t="s">
        <v>79</v>
      </c>
      <c r="C43" s="17" t="s">
        <v>61</v>
      </c>
      <c r="D43" s="2">
        <v>22</v>
      </c>
      <c r="E43" s="2">
        <f>6000/50</f>
        <v>120</v>
      </c>
      <c r="F43" s="2">
        <v>45</v>
      </c>
      <c r="G43" s="2">
        <f t="shared" si="18"/>
        <v>66</v>
      </c>
      <c r="H43" s="2">
        <f t="shared" si="15"/>
        <v>255</v>
      </c>
      <c r="I43" s="2">
        <f t="shared" si="16"/>
        <v>112</v>
      </c>
      <c r="M43" s="2">
        <v>5</v>
      </c>
      <c r="N43" s="2">
        <v>0.4</v>
      </c>
      <c r="O43" s="2">
        <v>2</v>
      </c>
      <c r="P43" s="9">
        <v>0.38</v>
      </c>
      <c r="Q43" s="16">
        <v>125</v>
      </c>
      <c r="R43" s="4">
        <v>0.7</v>
      </c>
      <c r="S43" s="9">
        <v>9000</v>
      </c>
      <c r="W43" s="7">
        <v>0.35</v>
      </c>
      <c r="X43" s="7">
        <v>0.1</v>
      </c>
      <c r="Y43" s="7">
        <v>0.1</v>
      </c>
      <c r="AF43" s="9">
        <v>15.4</v>
      </c>
      <c r="AG43" s="9">
        <v>18.8</v>
      </c>
      <c r="AH43" s="9">
        <v>7.9</v>
      </c>
    </row>
    <row r="44" spans="1:41" x14ac:dyDescent="0.25">
      <c r="A44" s="2">
        <v>27</v>
      </c>
      <c r="B44" s="2" t="s">
        <v>80</v>
      </c>
      <c r="C44" s="17" t="s">
        <v>61</v>
      </c>
      <c r="D44" s="7">
        <f>ROUND(AVERAGE(D40:D43),0)</f>
        <v>26</v>
      </c>
      <c r="E44" s="7">
        <f t="shared" ref="E44:I44" si="19">ROUND(AVERAGE(E40:E43),0)</f>
        <v>152</v>
      </c>
      <c r="F44" s="7">
        <f t="shared" si="19"/>
        <v>26</v>
      </c>
      <c r="G44" s="7">
        <f t="shared" si="19"/>
        <v>69</v>
      </c>
      <c r="H44" s="7">
        <f t="shared" si="19"/>
        <v>384</v>
      </c>
      <c r="I44" s="7">
        <f t="shared" si="19"/>
        <v>81</v>
      </c>
      <c r="M44" s="2">
        <v>5</v>
      </c>
      <c r="N44" s="2">
        <v>0.4</v>
      </c>
      <c r="O44" s="2">
        <v>2</v>
      </c>
      <c r="P44" s="7">
        <v>0.4</v>
      </c>
      <c r="Q44" s="16">
        <v>100</v>
      </c>
      <c r="R44" s="4">
        <v>0.7</v>
      </c>
      <c r="S44" s="9">
        <v>8000</v>
      </c>
      <c r="W44" s="7">
        <v>0.35</v>
      </c>
      <c r="X44" s="7">
        <v>0.1</v>
      </c>
      <c r="Y44" s="7">
        <v>0.1</v>
      </c>
      <c r="AF44" s="9">
        <v>16.600000000000001</v>
      </c>
      <c r="AG44" s="9">
        <v>26.8</v>
      </c>
      <c r="AH44" s="9">
        <v>5.4</v>
      </c>
    </row>
    <row r="45" spans="1:41" x14ac:dyDescent="0.25">
      <c r="A45" s="2">
        <v>23</v>
      </c>
      <c r="B45" s="2" t="s">
        <v>3</v>
      </c>
      <c r="C45" s="17" t="s">
        <v>67</v>
      </c>
      <c r="D45" s="2">
        <v>27</v>
      </c>
      <c r="E45" s="2">
        <v>194</v>
      </c>
      <c r="F45" s="2">
        <v>16</v>
      </c>
      <c r="G45" s="2">
        <f>ROUND(G40-((G40-D40)/4),0)</f>
        <v>57</v>
      </c>
      <c r="H45" s="2">
        <f t="shared" ref="H45:H48" si="20">ROUND(H40-((H40-E40)/4),0)</f>
        <v>369</v>
      </c>
      <c r="I45" s="2">
        <f t="shared" ref="I45:I48" si="21">ROUND(I40-((I40-F40)/4),0)</f>
        <v>56</v>
      </c>
      <c r="M45" s="2">
        <v>5</v>
      </c>
      <c r="N45" s="2">
        <v>0.4</v>
      </c>
      <c r="O45" s="2">
        <v>2</v>
      </c>
      <c r="P45" s="7">
        <v>0.4</v>
      </c>
      <c r="Q45" s="16">
        <v>150</v>
      </c>
      <c r="R45" s="4">
        <v>0.7</v>
      </c>
      <c r="S45" s="9">
        <v>15000</v>
      </c>
      <c r="W45" s="3">
        <f>AVERAGE(0.29,0.22,0.38)</f>
        <v>0.29666666666666669</v>
      </c>
      <c r="X45" s="3">
        <f>AVERAGE(0.05, 0.1, 0.1)</f>
        <v>8.3333333333333329E-2</v>
      </c>
      <c r="Y45" s="2">
        <v>0.08</v>
      </c>
      <c r="Z45" s="9">
        <v>0.83</v>
      </c>
      <c r="AA45" s="9">
        <v>0.32</v>
      </c>
      <c r="AB45" s="9">
        <v>0.98</v>
      </c>
      <c r="AF45" s="9">
        <v>12.5</v>
      </c>
      <c r="AG45" s="9">
        <v>23.5</v>
      </c>
      <c r="AH45" s="9">
        <v>2.9</v>
      </c>
      <c r="AI45" s="9">
        <v>47.3</v>
      </c>
      <c r="AJ45" s="9">
        <v>118.1</v>
      </c>
      <c r="AK45" s="9">
        <v>54.9</v>
      </c>
    </row>
    <row r="46" spans="1:41" x14ac:dyDescent="0.25">
      <c r="A46" s="2">
        <v>24</v>
      </c>
      <c r="B46" s="2" t="s">
        <v>2</v>
      </c>
      <c r="C46" s="17" t="s">
        <v>67</v>
      </c>
      <c r="D46" s="7">
        <f>ROUND(D$19/D$18*D45,0)</f>
        <v>31</v>
      </c>
      <c r="E46" s="7">
        <f t="shared" ref="E46:F46" si="22">ROUND(E$19/E$18*E45,0)</f>
        <v>172</v>
      </c>
      <c r="F46" s="7">
        <f t="shared" si="22"/>
        <v>20</v>
      </c>
      <c r="G46" s="7">
        <f>ROUND(G41-((G41-D41)/4),0)</f>
        <v>74</v>
      </c>
      <c r="H46" s="7">
        <f t="shared" si="20"/>
        <v>391</v>
      </c>
      <c r="I46" s="7">
        <f t="shared" si="21"/>
        <v>70</v>
      </c>
      <c r="M46" s="2">
        <v>5</v>
      </c>
      <c r="N46" s="2">
        <v>0.4</v>
      </c>
      <c r="O46" s="2">
        <v>2</v>
      </c>
      <c r="P46" s="7">
        <v>0.4</v>
      </c>
      <c r="Q46" s="16">
        <v>175</v>
      </c>
      <c r="R46" s="4">
        <v>0.7</v>
      </c>
      <c r="S46" s="9">
        <v>10000</v>
      </c>
      <c r="W46" s="7">
        <v>0.35</v>
      </c>
      <c r="X46" s="7">
        <v>0.1</v>
      </c>
      <c r="Y46" s="7">
        <v>0.1</v>
      </c>
      <c r="AF46" s="9">
        <v>18.399999999999999</v>
      </c>
      <c r="AG46" s="9">
        <v>28.2</v>
      </c>
      <c r="AH46" s="9">
        <v>4.5</v>
      </c>
    </row>
    <row r="47" spans="1:41" x14ac:dyDescent="0.25">
      <c r="A47" s="2">
        <v>25</v>
      </c>
      <c r="B47" s="2" t="s">
        <v>81</v>
      </c>
      <c r="C47" s="17" t="s">
        <v>67</v>
      </c>
      <c r="D47" s="2">
        <v>25</v>
      </c>
      <c r="E47" s="2">
        <v>120</v>
      </c>
      <c r="F47" s="2">
        <f>12000*0.4/200</f>
        <v>24</v>
      </c>
      <c r="G47" s="2">
        <f t="shared" ref="G47:G48" si="23">ROUND(G42-((G42-D42)/4),0)</f>
        <v>48</v>
      </c>
      <c r="H47" s="2">
        <f t="shared" si="20"/>
        <v>323</v>
      </c>
      <c r="I47" s="2">
        <f t="shared" si="21"/>
        <v>49</v>
      </c>
      <c r="M47" s="2">
        <v>5</v>
      </c>
      <c r="N47" s="2">
        <v>0.4</v>
      </c>
      <c r="O47" s="2">
        <v>2</v>
      </c>
      <c r="P47" s="9">
        <v>0.44</v>
      </c>
      <c r="Q47" s="16">
        <v>125</v>
      </c>
      <c r="R47" s="4">
        <v>0.7</v>
      </c>
      <c r="S47" s="9">
        <v>9000</v>
      </c>
      <c r="T47" s="9">
        <v>0.39</v>
      </c>
      <c r="U47" s="9">
        <v>0.06</v>
      </c>
      <c r="V47" s="9">
        <v>0.08</v>
      </c>
      <c r="W47" s="2">
        <f>MEDIAN(0.54,0.39,0.49)</f>
        <v>0.49</v>
      </c>
      <c r="X47" s="2">
        <f>MEDIAN(0.06,0.15)</f>
        <v>0.105</v>
      </c>
      <c r="Y47" s="2">
        <f>MEDIAN(0.08,0.11,0.12,0.23)</f>
        <v>0.11499999999999999</v>
      </c>
      <c r="Z47" s="9">
        <v>0.54</v>
      </c>
      <c r="AA47" s="9">
        <v>0.15</v>
      </c>
      <c r="AB47" s="9">
        <v>0.23</v>
      </c>
      <c r="AC47" s="9">
        <v>9.8000000000000007</v>
      </c>
      <c r="AD47" s="9">
        <v>7.2</v>
      </c>
      <c r="AE47" s="9">
        <v>1.9</v>
      </c>
      <c r="AF47" s="9">
        <v>17.899999999999999</v>
      </c>
      <c r="AG47" s="9">
        <v>23.3</v>
      </c>
      <c r="AH47" s="9">
        <v>4.2</v>
      </c>
      <c r="AI47" s="9">
        <v>25.9</v>
      </c>
      <c r="AJ47" s="9">
        <v>48.5</v>
      </c>
      <c r="AK47" s="9">
        <v>11.3</v>
      </c>
    </row>
    <row r="48" spans="1:41" s="9" customFormat="1" x14ac:dyDescent="0.25">
      <c r="A48" s="2">
        <v>26</v>
      </c>
      <c r="B48" s="2" t="s">
        <v>79</v>
      </c>
      <c r="C48" s="17" t="s">
        <v>67</v>
      </c>
      <c r="D48" s="2">
        <v>22</v>
      </c>
      <c r="E48" s="2">
        <f>6000/50</f>
        <v>120</v>
      </c>
      <c r="F48" s="2">
        <v>45</v>
      </c>
      <c r="G48" s="2">
        <f t="shared" si="23"/>
        <v>55</v>
      </c>
      <c r="H48" s="2">
        <f t="shared" si="20"/>
        <v>221</v>
      </c>
      <c r="I48" s="2">
        <f t="shared" si="21"/>
        <v>95</v>
      </c>
      <c r="M48" s="2">
        <v>5</v>
      </c>
      <c r="N48" s="2">
        <v>0.4</v>
      </c>
      <c r="O48" s="2">
        <v>2</v>
      </c>
      <c r="P48" s="9">
        <v>0.38</v>
      </c>
      <c r="Q48" s="16">
        <v>125</v>
      </c>
      <c r="R48" s="4">
        <v>0.7</v>
      </c>
      <c r="S48" s="9">
        <v>9000</v>
      </c>
      <c r="W48" s="7">
        <v>0.35</v>
      </c>
      <c r="X48" s="7">
        <v>0.1</v>
      </c>
      <c r="Y48" s="7">
        <v>0.1</v>
      </c>
      <c r="AF48" s="9">
        <v>13.5</v>
      </c>
      <c r="AG48" s="9">
        <v>17.100000000000001</v>
      </c>
      <c r="AH48" s="9">
        <v>7</v>
      </c>
      <c r="AO48" s="7"/>
    </row>
    <row r="49" spans="1:56" s="9" customFormat="1" x14ac:dyDescent="0.25">
      <c r="A49" s="2">
        <v>27</v>
      </c>
      <c r="B49" s="2" t="s">
        <v>80</v>
      </c>
      <c r="C49" s="17" t="s">
        <v>67</v>
      </c>
      <c r="D49" s="7">
        <f>ROUND(AVERAGE(D45:D48),0)</f>
        <v>26</v>
      </c>
      <c r="E49" s="7">
        <f t="shared" ref="E49:I49" si="24">ROUND(AVERAGE(E45:E48),0)</f>
        <v>152</v>
      </c>
      <c r="F49" s="7">
        <f t="shared" si="24"/>
        <v>26</v>
      </c>
      <c r="G49" s="7">
        <f t="shared" si="24"/>
        <v>59</v>
      </c>
      <c r="H49" s="7">
        <f t="shared" si="24"/>
        <v>326</v>
      </c>
      <c r="I49" s="7">
        <f t="shared" si="24"/>
        <v>68</v>
      </c>
      <c r="M49" s="2">
        <v>5</v>
      </c>
      <c r="N49" s="2">
        <v>0.4</v>
      </c>
      <c r="O49" s="2">
        <v>2</v>
      </c>
      <c r="P49" s="7">
        <v>0.4</v>
      </c>
      <c r="Q49" s="16">
        <v>100</v>
      </c>
      <c r="R49" s="4">
        <v>0.7</v>
      </c>
      <c r="S49" s="9">
        <v>8000</v>
      </c>
      <c r="W49" s="7">
        <v>0.35</v>
      </c>
      <c r="X49" s="7">
        <v>0.1</v>
      </c>
      <c r="Y49" s="7">
        <v>0.1</v>
      </c>
      <c r="AF49" s="9">
        <v>14.9</v>
      </c>
      <c r="AG49" s="9">
        <v>23.9</v>
      </c>
      <c r="AH49" s="9">
        <v>4.7</v>
      </c>
      <c r="AO49" s="7"/>
    </row>
    <row r="50" spans="1:56" s="4" customFormat="1" x14ac:dyDescent="0.25">
      <c r="A50" s="15" t="s">
        <v>84</v>
      </c>
      <c r="B50" s="4" t="s">
        <v>4</v>
      </c>
      <c r="C50" s="18" t="s">
        <v>54</v>
      </c>
      <c r="D50" s="4">
        <v>54.9</v>
      </c>
      <c r="E50" s="4">
        <v>132.9</v>
      </c>
      <c r="F50" s="4">
        <v>47.3</v>
      </c>
      <c r="G50" s="4">
        <v>127.2</v>
      </c>
      <c r="H50" s="4">
        <v>505.9</v>
      </c>
      <c r="I50" s="4">
        <v>153.1</v>
      </c>
      <c r="J50" s="11">
        <v>80</v>
      </c>
      <c r="K50" s="11">
        <v>310.2</v>
      </c>
      <c r="L50" s="11">
        <v>79.900000000000006</v>
      </c>
      <c r="M50" s="4">
        <v>5</v>
      </c>
      <c r="N50" s="4">
        <v>0.4</v>
      </c>
      <c r="O50" s="4">
        <v>2</v>
      </c>
      <c r="P50" s="11">
        <v>0.4</v>
      </c>
      <c r="Q50" s="17">
        <v>150</v>
      </c>
      <c r="R50" s="2">
        <v>0.8</v>
      </c>
      <c r="S50" s="9">
        <v>13000</v>
      </c>
      <c r="T50" s="11">
        <v>0.09</v>
      </c>
      <c r="U50" s="11">
        <v>-0.43</v>
      </c>
      <c r="V50" s="11">
        <v>0.02</v>
      </c>
      <c r="W50" s="6">
        <v>0.23</v>
      </c>
      <c r="X50" s="6">
        <v>0.13</v>
      </c>
      <c r="Y50" s="6">
        <v>0.43</v>
      </c>
      <c r="Z50" s="11">
        <v>0.69</v>
      </c>
      <c r="AA50" s="11">
        <v>0.42</v>
      </c>
      <c r="AB50" s="11">
        <v>1.05</v>
      </c>
      <c r="AC50" s="9">
        <v>4.9000000000000004</v>
      </c>
      <c r="AD50" s="9">
        <v>-57.1</v>
      </c>
      <c r="AE50" s="9">
        <v>0.9</v>
      </c>
      <c r="AF50" s="9">
        <v>20.9</v>
      </c>
      <c r="AG50" s="9">
        <v>41.5</v>
      </c>
      <c r="AH50" s="9">
        <v>43.1</v>
      </c>
      <c r="AI50" s="9">
        <v>87.8</v>
      </c>
      <c r="AJ50" s="9">
        <v>212.5</v>
      </c>
      <c r="AK50" s="9">
        <v>160.80000000000001</v>
      </c>
      <c r="AL50" s="11">
        <v>0</v>
      </c>
      <c r="AM50" s="11">
        <v>0</v>
      </c>
      <c r="AN50" s="11">
        <v>0</v>
      </c>
      <c r="AO50" s="7" t="s">
        <v>64</v>
      </c>
    </row>
    <row r="51" spans="1:56" x14ac:dyDescent="0.25">
      <c r="A51" s="15" t="s">
        <v>84</v>
      </c>
      <c r="B51" s="4" t="s">
        <v>4</v>
      </c>
      <c r="C51" s="18" t="s">
        <v>61</v>
      </c>
      <c r="D51" s="4">
        <v>54.9</v>
      </c>
      <c r="E51" s="4">
        <v>132.9</v>
      </c>
      <c r="F51" s="4">
        <v>47.3</v>
      </c>
      <c r="G51" s="4">
        <v>127.2</v>
      </c>
      <c r="H51" s="4">
        <v>505.9</v>
      </c>
      <c r="I51" s="4">
        <v>153.1</v>
      </c>
      <c r="J51" s="11">
        <v>80</v>
      </c>
      <c r="K51" s="11">
        <v>310.2</v>
      </c>
      <c r="L51" s="11">
        <v>79.900000000000006</v>
      </c>
      <c r="M51" s="4">
        <v>5</v>
      </c>
      <c r="N51" s="4">
        <v>0.4</v>
      </c>
      <c r="O51" s="4">
        <v>2</v>
      </c>
      <c r="P51" s="11">
        <v>0.4</v>
      </c>
      <c r="Q51" s="17">
        <v>150</v>
      </c>
      <c r="R51" s="2">
        <v>0.8</v>
      </c>
      <c r="S51" s="9">
        <v>13000</v>
      </c>
      <c r="T51" s="11">
        <v>0.09</v>
      </c>
      <c r="U51" s="11">
        <v>-0.43</v>
      </c>
      <c r="V51" s="11">
        <v>0.02</v>
      </c>
      <c r="W51" s="6">
        <v>0.23</v>
      </c>
      <c r="X51" s="6">
        <v>0.13</v>
      </c>
      <c r="Y51" s="6">
        <v>0.43</v>
      </c>
      <c r="Z51" s="11">
        <v>0.69</v>
      </c>
      <c r="AA51" s="11">
        <v>0.42</v>
      </c>
      <c r="AB51" s="11">
        <v>1.05</v>
      </c>
      <c r="AC51" s="9">
        <v>4.9000000000000004</v>
      </c>
      <c r="AD51" s="9">
        <v>-57.1</v>
      </c>
      <c r="AE51" s="9">
        <v>0.9</v>
      </c>
      <c r="AF51" s="9">
        <v>20.9</v>
      </c>
      <c r="AG51" s="9">
        <v>41.5</v>
      </c>
      <c r="AH51" s="9">
        <v>43.1</v>
      </c>
      <c r="AI51" s="9">
        <v>87.8</v>
      </c>
      <c r="AJ51" s="9">
        <v>212.5</v>
      </c>
      <c r="AK51" s="9">
        <v>160.80000000000001</v>
      </c>
      <c r="AL51" s="11">
        <v>0</v>
      </c>
      <c r="AM51" s="11">
        <v>0</v>
      </c>
      <c r="AN51" s="11">
        <v>0</v>
      </c>
      <c r="AO51" s="7" t="s">
        <v>64</v>
      </c>
    </row>
    <row r="52" spans="1:56" x14ac:dyDescent="0.25">
      <c r="A52" s="15" t="s">
        <v>84</v>
      </c>
      <c r="B52" s="4" t="s">
        <v>4</v>
      </c>
      <c r="C52" s="18" t="s">
        <v>67</v>
      </c>
      <c r="D52" s="4">
        <v>54.9</v>
      </c>
      <c r="E52" s="4">
        <v>132.9</v>
      </c>
      <c r="F52" s="4">
        <v>47.3</v>
      </c>
      <c r="G52" s="4">
        <v>127.2</v>
      </c>
      <c r="H52" s="4">
        <v>505.9</v>
      </c>
      <c r="I52" s="4">
        <v>153.1</v>
      </c>
      <c r="J52" s="11">
        <v>80</v>
      </c>
      <c r="K52" s="11">
        <v>310.2</v>
      </c>
      <c r="L52" s="11">
        <v>79.900000000000006</v>
      </c>
      <c r="M52" s="4">
        <v>5</v>
      </c>
      <c r="N52" s="4">
        <v>0.4</v>
      </c>
      <c r="O52" s="4">
        <v>2</v>
      </c>
      <c r="P52" s="11">
        <v>0.4</v>
      </c>
      <c r="Q52" s="17">
        <v>150</v>
      </c>
      <c r="R52" s="2">
        <v>0.8</v>
      </c>
      <c r="S52" s="9">
        <v>13000</v>
      </c>
      <c r="T52" s="11">
        <v>0.09</v>
      </c>
      <c r="U52" s="11">
        <v>-0.43</v>
      </c>
      <c r="V52" s="11">
        <v>0.02</v>
      </c>
      <c r="W52" s="6">
        <v>0.23</v>
      </c>
      <c r="X52" s="6">
        <v>0.13</v>
      </c>
      <c r="Y52" s="6">
        <v>0.43</v>
      </c>
      <c r="Z52" s="11">
        <v>0.69</v>
      </c>
      <c r="AA52" s="11">
        <v>0.42</v>
      </c>
      <c r="AB52" s="11">
        <v>1.05</v>
      </c>
      <c r="AC52" s="9">
        <v>4.9000000000000004</v>
      </c>
      <c r="AD52" s="9">
        <v>-57.1</v>
      </c>
      <c r="AE52" s="9">
        <v>0.9</v>
      </c>
      <c r="AF52" s="9">
        <v>20.9</v>
      </c>
      <c r="AG52" s="9">
        <v>41.5</v>
      </c>
      <c r="AH52" s="9">
        <v>43.1</v>
      </c>
      <c r="AI52" s="9">
        <v>87.8</v>
      </c>
      <c r="AJ52" s="9">
        <v>212.5</v>
      </c>
      <c r="AK52" s="9">
        <v>160.80000000000001</v>
      </c>
      <c r="AL52" s="11">
        <v>0</v>
      </c>
      <c r="AM52" s="11">
        <v>0</v>
      </c>
      <c r="AN52" s="11">
        <v>0</v>
      </c>
      <c r="AO52" s="7" t="s">
        <v>64</v>
      </c>
    </row>
    <row r="53" spans="1:56" x14ac:dyDescent="0.25">
      <c r="A53" s="15" t="s">
        <v>85</v>
      </c>
      <c r="B53" s="4" t="s">
        <v>82</v>
      </c>
      <c r="C53" s="18" t="s">
        <v>54</v>
      </c>
      <c r="D53" s="4">
        <v>53</v>
      </c>
      <c r="E53" s="4">
        <v>305</v>
      </c>
      <c r="F53" s="4">
        <v>46</v>
      </c>
      <c r="G53" s="4">
        <v>132</v>
      </c>
      <c r="H53" s="4">
        <v>585</v>
      </c>
      <c r="I53" s="4">
        <v>181</v>
      </c>
      <c r="J53" s="11">
        <v>89</v>
      </c>
      <c r="K53" s="11">
        <v>449</v>
      </c>
      <c r="L53" s="11">
        <v>97</v>
      </c>
      <c r="M53" s="4">
        <v>5</v>
      </c>
      <c r="N53" s="4">
        <v>0.4</v>
      </c>
      <c r="O53" s="4">
        <v>2</v>
      </c>
      <c r="P53" s="12">
        <v>0.35</v>
      </c>
      <c r="Q53" s="17">
        <v>150</v>
      </c>
      <c r="R53" s="2">
        <v>0.8</v>
      </c>
      <c r="S53" s="9">
        <v>15000</v>
      </c>
      <c r="T53" s="14">
        <v>0.2225</v>
      </c>
      <c r="U53" s="14">
        <v>6.25E-2</v>
      </c>
      <c r="V53" s="14">
        <v>0.21500000000000002</v>
      </c>
      <c r="W53" s="6">
        <v>0.35</v>
      </c>
      <c r="X53" s="6">
        <v>0.13</v>
      </c>
      <c r="Y53" s="6">
        <v>0.32</v>
      </c>
      <c r="Z53" s="14">
        <v>0.5</v>
      </c>
      <c r="AA53" s="14">
        <v>0.18500000000000003</v>
      </c>
      <c r="AB53" s="14">
        <v>0.48749999999999999</v>
      </c>
      <c r="AC53" s="9">
        <v>11.8</v>
      </c>
      <c r="AD53" s="9">
        <v>19.100000000000001</v>
      </c>
      <c r="AE53" s="9">
        <v>9.9</v>
      </c>
      <c r="AF53" s="9">
        <v>32.4</v>
      </c>
      <c r="AG53" s="9">
        <v>57.9</v>
      </c>
      <c r="AH53" s="9">
        <v>36.299999999999997</v>
      </c>
      <c r="AI53" s="9">
        <v>66</v>
      </c>
      <c r="AJ53" s="9">
        <v>108.2</v>
      </c>
      <c r="AK53" s="9">
        <v>88.2</v>
      </c>
      <c r="AL53" s="11">
        <v>0</v>
      </c>
      <c r="AM53" s="11">
        <v>0</v>
      </c>
      <c r="AN53" s="11">
        <v>0</v>
      </c>
      <c r="AO53" s="7" t="s">
        <v>65</v>
      </c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</row>
    <row r="54" spans="1:56" x14ac:dyDescent="0.25">
      <c r="A54" s="15" t="s">
        <v>85</v>
      </c>
      <c r="B54" s="4" t="s">
        <v>82</v>
      </c>
      <c r="C54" s="18" t="s">
        <v>61</v>
      </c>
      <c r="D54" s="4">
        <v>53</v>
      </c>
      <c r="E54" s="4">
        <v>305</v>
      </c>
      <c r="F54" s="4">
        <v>46</v>
      </c>
      <c r="G54" s="4">
        <v>132</v>
      </c>
      <c r="H54" s="4">
        <v>585</v>
      </c>
      <c r="I54" s="4">
        <v>181</v>
      </c>
      <c r="J54" s="11">
        <v>89</v>
      </c>
      <c r="K54" s="11">
        <v>449</v>
      </c>
      <c r="L54" s="11">
        <v>97</v>
      </c>
      <c r="M54" s="4">
        <v>5</v>
      </c>
      <c r="N54" s="4">
        <v>0.4</v>
      </c>
      <c r="O54" s="4">
        <v>2</v>
      </c>
      <c r="P54" s="12">
        <v>0.35</v>
      </c>
      <c r="Q54" s="17">
        <v>150</v>
      </c>
      <c r="R54" s="2">
        <v>0.8</v>
      </c>
      <c r="S54" s="9">
        <v>15000</v>
      </c>
      <c r="T54" s="14">
        <v>0.2225</v>
      </c>
      <c r="U54" s="14">
        <v>6.25E-2</v>
      </c>
      <c r="V54" s="14">
        <v>0.21500000000000002</v>
      </c>
      <c r="W54" s="6">
        <v>0.35</v>
      </c>
      <c r="X54" s="6">
        <v>0.13</v>
      </c>
      <c r="Y54" s="6">
        <v>0.32</v>
      </c>
      <c r="Z54" s="14">
        <v>0.5</v>
      </c>
      <c r="AA54" s="14">
        <v>0.18500000000000003</v>
      </c>
      <c r="AB54" s="14">
        <v>0.48749999999999999</v>
      </c>
      <c r="AC54" s="9">
        <v>11.8</v>
      </c>
      <c r="AD54" s="9">
        <v>19.100000000000001</v>
      </c>
      <c r="AE54" s="9">
        <v>9.9</v>
      </c>
      <c r="AF54" s="9">
        <v>32.4</v>
      </c>
      <c r="AG54" s="9">
        <v>57.9</v>
      </c>
      <c r="AH54" s="9">
        <v>36.299999999999997</v>
      </c>
      <c r="AI54" s="9">
        <v>66</v>
      </c>
      <c r="AJ54" s="9">
        <v>108.2</v>
      </c>
      <c r="AK54" s="9">
        <v>88.2</v>
      </c>
      <c r="AL54" s="11">
        <v>0</v>
      </c>
      <c r="AM54" s="11">
        <v>0</v>
      </c>
      <c r="AN54" s="11">
        <v>0</v>
      </c>
      <c r="AO54" s="7" t="s">
        <v>65</v>
      </c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</row>
    <row r="55" spans="1:56" x14ac:dyDescent="0.25">
      <c r="A55" s="15" t="s">
        <v>85</v>
      </c>
      <c r="B55" s="4" t="s">
        <v>82</v>
      </c>
      <c r="C55" s="18" t="s">
        <v>67</v>
      </c>
      <c r="D55" s="4">
        <v>53</v>
      </c>
      <c r="E55" s="4">
        <v>305</v>
      </c>
      <c r="F55" s="4">
        <v>46</v>
      </c>
      <c r="G55" s="4">
        <v>132</v>
      </c>
      <c r="H55" s="4">
        <v>585</v>
      </c>
      <c r="I55" s="4">
        <v>181</v>
      </c>
      <c r="J55" s="11">
        <v>89</v>
      </c>
      <c r="K55" s="11">
        <v>449</v>
      </c>
      <c r="L55" s="11">
        <v>97</v>
      </c>
      <c r="M55" s="4">
        <v>5</v>
      </c>
      <c r="N55" s="4">
        <v>0.4</v>
      </c>
      <c r="O55" s="4">
        <v>2</v>
      </c>
      <c r="P55" s="12">
        <v>0.35</v>
      </c>
      <c r="Q55" s="17">
        <v>150</v>
      </c>
      <c r="R55" s="2">
        <v>0.8</v>
      </c>
      <c r="S55" s="9">
        <v>15000</v>
      </c>
      <c r="T55" s="14">
        <v>0.2225</v>
      </c>
      <c r="U55" s="14">
        <v>6.25E-2</v>
      </c>
      <c r="V55" s="14">
        <v>0.21500000000000002</v>
      </c>
      <c r="W55" s="6">
        <v>0.35</v>
      </c>
      <c r="X55" s="6">
        <v>0.13</v>
      </c>
      <c r="Y55" s="6">
        <v>0.32</v>
      </c>
      <c r="Z55" s="14">
        <v>0.5</v>
      </c>
      <c r="AA55" s="14">
        <v>0.18500000000000003</v>
      </c>
      <c r="AB55" s="14">
        <v>0.48749999999999999</v>
      </c>
      <c r="AC55" s="9">
        <v>11.8</v>
      </c>
      <c r="AD55" s="9">
        <v>19.100000000000001</v>
      </c>
      <c r="AE55" s="9">
        <v>9.9</v>
      </c>
      <c r="AF55" s="9">
        <v>32.4</v>
      </c>
      <c r="AG55" s="9">
        <v>57.9</v>
      </c>
      <c r="AH55" s="9">
        <v>36.299999999999997</v>
      </c>
      <c r="AI55" s="9">
        <v>66</v>
      </c>
      <c r="AJ55" s="9">
        <v>108.2</v>
      </c>
      <c r="AK55" s="9">
        <v>88.2</v>
      </c>
      <c r="AL55" s="11">
        <v>0</v>
      </c>
      <c r="AM55" s="11">
        <v>0</v>
      </c>
      <c r="AN55" s="11">
        <v>0</v>
      </c>
      <c r="AO55" s="7" t="s">
        <v>65</v>
      </c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</row>
    <row r="56" spans="1:56" s="4" customFormat="1" x14ac:dyDescent="0.25">
      <c r="A56" s="4" t="s">
        <v>86</v>
      </c>
      <c r="B56" s="4" t="s">
        <v>1</v>
      </c>
      <c r="C56" s="18" t="s">
        <v>54</v>
      </c>
      <c r="D56" s="4">
        <v>15</v>
      </c>
      <c r="E56" s="4">
        <v>108</v>
      </c>
      <c r="F56" s="4">
        <v>9</v>
      </c>
      <c r="G56" s="4">
        <v>45</v>
      </c>
      <c r="H56" s="4">
        <v>350</v>
      </c>
      <c r="I56" s="4">
        <v>22</v>
      </c>
      <c r="J56" s="11">
        <v>26</v>
      </c>
      <c r="K56" s="11">
        <v>194</v>
      </c>
      <c r="L56" s="11">
        <v>14.1</v>
      </c>
      <c r="M56" s="4">
        <v>5</v>
      </c>
      <c r="N56" s="4">
        <v>0.4</v>
      </c>
      <c r="O56" s="4">
        <v>2</v>
      </c>
      <c r="P56" s="12">
        <v>0.2</v>
      </c>
      <c r="Q56" s="17">
        <v>150</v>
      </c>
      <c r="R56" s="2">
        <v>0.8</v>
      </c>
      <c r="S56" s="9">
        <v>6000</v>
      </c>
      <c r="T56" s="11">
        <v>0.22</v>
      </c>
      <c r="U56" s="11">
        <v>0.09</v>
      </c>
      <c r="V56" s="11">
        <v>0.25</v>
      </c>
      <c r="W56" s="6">
        <v>0.33</v>
      </c>
      <c r="X56" s="6">
        <v>0.14000000000000001</v>
      </c>
      <c r="Y56" s="6">
        <v>0.34</v>
      </c>
      <c r="Z56" s="11">
        <v>0.51</v>
      </c>
      <c r="AA56" s="11">
        <v>0.2</v>
      </c>
      <c r="AB56" s="11">
        <v>0.46</v>
      </c>
      <c r="AC56" s="9">
        <v>3.3</v>
      </c>
      <c r="AD56" s="9">
        <v>9.6999999999999993</v>
      </c>
      <c r="AE56" s="9">
        <v>2.2999999999999998</v>
      </c>
      <c r="AF56" s="9">
        <v>9.9</v>
      </c>
      <c r="AG56" s="9">
        <v>32.1</v>
      </c>
      <c r="AH56" s="9">
        <v>5.3</v>
      </c>
      <c r="AI56" s="9">
        <v>23</v>
      </c>
      <c r="AJ56" s="9">
        <v>70</v>
      </c>
      <c r="AK56" s="9">
        <v>10.1</v>
      </c>
      <c r="AL56" s="11">
        <v>0</v>
      </c>
      <c r="AM56" s="11">
        <v>0</v>
      </c>
      <c r="AN56" s="11">
        <v>0</v>
      </c>
      <c r="AO56" s="7" t="s">
        <v>65</v>
      </c>
    </row>
    <row r="57" spans="1:56" x14ac:dyDescent="0.25">
      <c r="A57" s="4" t="s">
        <v>86</v>
      </c>
      <c r="B57" s="4" t="s">
        <v>1</v>
      </c>
      <c r="C57" s="18" t="s">
        <v>61</v>
      </c>
      <c r="D57" s="4">
        <v>15</v>
      </c>
      <c r="E57" s="4">
        <v>108</v>
      </c>
      <c r="F57" s="4">
        <v>9</v>
      </c>
      <c r="G57" s="4">
        <v>45</v>
      </c>
      <c r="H57" s="4">
        <v>350</v>
      </c>
      <c r="I57" s="4">
        <v>22</v>
      </c>
      <c r="J57" s="11">
        <v>26</v>
      </c>
      <c r="K57" s="11">
        <v>194</v>
      </c>
      <c r="L57" s="11">
        <v>14.1</v>
      </c>
      <c r="M57" s="4">
        <v>5</v>
      </c>
      <c r="N57" s="4">
        <v>0.4</v>
      </c>
      <c r="O57" s="4">
        <v>2</v>
      </c>
      <c r="P57" s="12">
        <v>0.2</v>
      </c>
      <c r="Q57" s="17">
        <v>150</v>
      </c>
      <c r="R57" s="2">
        <v>0.8</v>
      </c>
      <c r="S57" s="9">
        <v>6000</v>
      </c>
      <c r="T57" s="11">
        <v>0.22</v>
      </c>
      <c r="U57" s="11">
        <v>0.09</v>
      </c>
      <c r="V57" s="11">
        <v>0.25</v>
      </c>
      <c r="W57" s="6">
        <v>0.33</v>
      </c>
      <c r="X57" s="6">
        <v>0.14000000000000001</v>
      </c>
      <c r="Y57" s="6">
        <v>0.34</v>
      </c>
      <c r="Z57" s="11">
        <v>0.51</v>
      </c>
      <c r="AA57" s="11">
        <v>0.2</v>
      </c>
      <c r="AB57" s="11">
        <v>0.46</v>
      </c>
      <c r="AC57" s="9">
        <v>3.3</v>
      </c>
      <c r="AD57" s="9">
        <v>9.6999999999999993</v>
      </c>
      <c r="AE57" s="9">
        <v>2.2999999999999998</v>
      </c>
      <c r="AF57" s="9">
        <v>9.9</v>
      </c>
      <c r="AG57" s="9">
        <v>32.1</v>
      </c>
      <c r="AH57" s="9">
        <v>5.3</v>
      </c>
      <c r="AI57" s="9">
        <v>23</v>
      </c>
      <c r="AJ57" s="9">
        <v>70</v>
      </c>
      <c r="AK57" s="9">
        <v>10.1</v>
      </c>
      <c r="AL57" s="11">
        <v>0</v>
      </c>
      <c r="AM57" s="11">
        <v>0</v>
      </c>
      <c r="AN57" s="11">
        <v>0</v>
      </c>
      <c r="AO57" s="7" t="s">
        <v>65</v>
      </c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</row>
    <row r="58" spans="1:56" x14ac:dyDescent="0.25">
      <c r="A58" s="4" t="s">
        <v>86</v>
      </c>
      <c r="B58" s="4" t="s">
        <v>1</v>
      </c>
      <c r="C58" s="18" t="s">
        <v>67</v>
      </c>
      <c r="D58" s="4">
        <v>15</v>
      </c>
      <c r="E58" s="4">
        <v>108</v>
      </c>
      <c r="F58" s="4">
        <v>9</v>
      </c>
      <c r="G58" s="4">
        <v>45</v>
      </c>
      <c r="H58" s="4">
        <v>350</v>
      </c>
      <c r="I58" s="4">
        <v>22</v>
      </c>
      <c r="J58" s="11">
        <v>26</v>
      </c>
      <c r="K58" s="11">
        <v>194</v>
      </c>
      <c r="L58" s="11">
        <v>14.1</v>
      </c>
      <c r="M58" s="4">
        <v>5</v>
      </c>
      <c r="N58" s="4">
        <v>0.4</v>
      </c>
      <c r="O58" s="4">
        <v>2</v>
      </c>
      <c r="P58" s="12">
        <v>0.2</v>
      </c>
      <c r="Q58" s="17">
        <v>150</v>
      </c>
      <c r="R58" s="2">
        <v>0.8</v>
      </c>
      <c r="S58" s="9">
        <v>6000</v>
      </c>
      <c r="T58" s="11">
        <v>0.22</v>
      </c>
      <c r="U58" s="11">
        <v>0.09</v>
      </c>
      <c r="V58" s="11">
        <v>0.25</v>
      </c>
      <c r="W58" s="6">
        <v>0.33</v>
      </c>
      <c r="X58" s="6">
        <v>0.14000000000000001</v>
      </c>
      <c r="Y58" s="6">
        <v>0.34</v>
      </c>
      <c r="Z58" s="11">
        <v>0.51</v>
      </c>
      <c r="AA58" s="11">
        <v>0.2</v>
      </c>
      <c r="AB58" s="11">
        <v>0.46</v>
      </c>
      <c r="AC58" s="9">
        <v>3.3</v>
      </c>
      <c r="AD58" s="9">
        <v>9.6999999999999993</v>
      </c>
      <c r="AE58" s="9">
        <v>2.2999999999999998</v>
      </c>
      <c r="AF58" s="9">
        <v>9.9</v>
      </c>
      <c r="AG58" s="9">
        <v>32.1</v>
      </c>
      <c r="AH58" s="9">
        <v>5.3</v>
      </c>
      <c r="AI58" s="9">
        <v>23</v>
      </c>
      <c r="AJ58" s="9">
        <v>70</v>
      </c>
      <c r="AK58" s="9">
        <v>10.1</v>
      </c>
      <c r="AL58" s="11">
        <v>0</v>
      </c>
      <c r="AM58" s="11">
        <v>0</v>
      </c>
      <c r="AN58" s="11">
        <v>0</v>
      </c>
      <c r="AO58" s="7" t="s">
        <v>65</v>
      </c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</row>
    <row r="59" spans="1:56" x14ac:dyDescent="0.25">
      <c r="A59" s="2" t="s">
        <v>78</v>
      </c>
      <c r="B59" s="2" t="s">
        <v>138</v>
      </c>
      <c r="C59" s="18" t="s">
        <v>54</v>
      </c>
      <c r="D59" s="4">
        <v>54.9</v>
      </c>
      <c r="E59" s="4">
        <v>132.9</v>
      </c>
      <c r="F59" s="4">
        <v>47.3</v>
      </c>
      <c r="G59" s="4">
        <v>127.2</v>
      </c>
      <c r="H59" s="4">
        <v>505.9</v>
      </c>
      <c r="I59" s="4">
        <v>153.1</v>
      </c>
      <c r="J59" s="11">
        <v>80</v>
      </c>
      <c r="K59" s="11">
        <v>310.2</v>
      </c>
      <c r="L59" s="11">
        <v>79.900000000000006</v>
      </c>
      <c r="M59" s="4">
        <v>5</v>
      </c>
      <c r="N59" s="4">
        <v>0.4</v>
      </c>
      <c r="O59" s="4">
        <v>2</v>
      </c>
      <c r="P59" s="11">
        <v>0.4</v>
      </c>
      <c r="Q59" s="17">
        <v>150</v>
      </c>
      <c r="R59" s="2">
        <v>0.8</v>
      </c>
      <c r="S59" s="9">
        <v>13000</v>
      </c>
      <c r="T59" s="11">
        <v>0.09</v>
      </c>
      <c r="U59" s="11">
        <v>-0.43</v>
      </c>
      <c r="V59" s="11">
        <v>0.02</v>
      </c>
      <c r="W59" s="6">
        <v>0.23</v>
      </c>
      <c r="X59" s="6">
        <v>0.13</v>
      </c>
      <c r="Y59" s="6">
        <v>0.43</v>
      </c>
      <c r="Z59" s="11">
        <v>0.69</v>
      </c>
      <c r="AA59" s="11">
        <v>0.42</v>
      </c>
      <c r="AB59" s="11">
        <v>1.05</v>
      </c>
      <c r="AC59" s="9">
        <v>4.9000000000000004</v>
      </c>
      <c r="AD59" s="9">
        <v>-57.1</v>
      </c>
      <c r="AE59" s="9">
        <v>0.9</v>
      </c>
      <c r="AF59" s="9">
        <v>20.9</v>
      </c>
      <c r="AG59" s="9">
        <v>41.5</v>
      </c>
      <c r="AH59" s="9">
        <v>43.1</v>
      </c>
      <c r="AI59" s="9">
        <v>87.8</v>
      </c>
      <c r="AJ59" s="9">
        <v>212.5</v>
      </c>
      <c r="AK59" s="9">
        <v>160.80000000000001</v>
      </c>
      <c r="AL59" s="11">
        <v>0</v>
      </c>
      <c r="AM59" s="11">
        <v>0</v>
      </c>
      <c r="AN59" s="11">
        <v>0</v>
      </c>
      <c r="AO59" s="7" t="s">
        <v>64</v>
      </c>
      <c r="AP59" s="4"/>
      <c r="AQ59" s="4"/>
      <c r="AR59" s="4"/>
      <c r="AS59" s="4"/>
      <c r="AT59" s="4"/>
      <c r="AU59" s="4"/>
      <c r="AV59" s="4"/>
      <c r="AW59" s="4"/>
      <c r="AX59" s="4"/>
    </row>
    <row r="60" spans="1:56" x14ac:dyDescent="0.25">
      <c r="A60" s="2" t="s">
        <v>78</v>
      </c>
      <c r="B60" s="2" t="s">
        <v>138</v>
      </c>
      <c r="C60" s="18" t="s">
        <v>61</v>
      </c>
      <c r="D60" s="4">
        <v>54.9</v>
      </c>
      <c r="E60" s="4">
        <v>132.9</v>
      </c>
      <c r="F60" s="4">
        <v>47.3</v>
      </c>
      <c r="G60" s="4">
        <v>127.2</v>
      </c>
      <c r="H60" s="4">
        <v>505.9</v>
      </c>
      <c r="I60" s="4">
        <v>153.1</v>
      </c>
      <c r="J60" s="11">
        <v>80</v>
      </c>
      <c r="K60" s="11">
        <v>310.2</v>
      </c>
      <c r="L60" s="11">
        <v>79.900000000000006</v>
      </c>
      <c r="M60" s="4">
        <v>5</v>
      </c>
      <c r="N60" s="4">
        <v>0.4</v>
      </c>
      <c r="O60" s="4">
        <v>2</v>
      </c>
      <c r="P60" s="11">
        <v>0.4</v>
      </c>
      <c r="Q60" s="17">
        <v>150</v>
      </c>
      <c r="R60" s="2">
        <v>0.8</v>
      </c>
      <c r="S60" s="9">
        <v>13000</v>
      </c>
      <c r="T60" s="11">
        <v>0.09</v>
      </c>
      <c r="U60" s="11">
        <v>-0.43</v>
      </c>
      <c r="V60" s="11">
        <v>0.02</v>
      </c>
      <c r="W60" s="6">
        <v>0.23</v>
      </c>
      <c r="X60" s="6">
        <v>0.13</v>
      </c>
      <c r="Y60" s="6">
        <v>0.43</v>
      </c>
      <c r="Z60" s="11">
        <v>0.69</v>
      </c>
      <c r="AA60" s="11">
        <v>0.42</v>
      </c>
      <c r="AB60" s="11">
        <v>1.05</v>
      </c>
      <c r="AC60" s="9">
        <v>4.9000000000000004</v>
      </c>
      <c r="AD60" s="9">
        <v>-57.1</v>
      </c>
      <c r="AE60" s="9">
        <v>0.9</v>
      </c>
      <c r="AF60" s="9">
        <v>20.9</v>
      </c>
      <c r="AG60" s="9">
        <v>41.5</v>
      </c>
      <c r="AH60" s="9">
        <v>43.1</v>
      </c>
      <c r="AI60" s="9">
        <v>87.8</v>
      </c>
      <c r="AJ60" s="9">
        <v>212.5</v>
      </c>
      <c r="AK60" s="9">
        <v>160.80000000000001</v>
      </c>
      <c r="AL60" s="11">
        <v>0</v>
      </c>
      <c r="AM60" s="11">
        <v>0</v>
      </c>
      <c r="AN60" s="11">
        <v>0</v>
      </c>
      <c r="AO60" s="7" t="s">
        <v>64</v>
      </c>
    </row>
    <row r="61" spans="1:56" x14ac:dyDescent="0.25">
      <c r="A61" s="2" t="s">
        <v>78</v>
      </c>
      <c r="B61" s="2" t="s">
        <v>138</v>
      </c>
      <c r="C61" s="18" t="s">
        <v>67</v>
      </c>
      <c r="D61" s="4">
        <v>54.9</v>
      </c>
      <c r="E61" s="4">
        <v>132.9</v>
      </c>
      <c r="F61" s="4">
        <v>47.3</v>
      </c>
      <c r="G61" s="4">
        <v>127.2</v>
      </c>
      <c r="H61" s="4">
        <v>505.9</v>
      </c>
      <c r="I61" s="4">
        <v>153.1</v>
      </c>
      <c r="J61" s="11">
        <v>80</v>
      </c>
      <c r="K61" s="11">
        <v>310.2</v>
      </c>
      <c r="L61" s="11">
        <v>79.900000000000006</v>
      </c>
      <c r="M61" s="4">
        <v>5</v>
      </c>
      <c r="N61" s="4">
        <v>0.4</v>
      </c>
      <c r="O61" s="4">
        <v>2</v>
      </c>
      <c r="P61" s="11">
        <v>0.4</v>
      </c>
      <c r="Q61" s="17">
        <v>150</v>
      </c>
      <c r="R61" s="2">
        <v>0.8</v>
      </c>
      <c r="S61" s="9">
        <v>13000</v>
      </c>
      <c r="T61" s="11">
        <v>0.09</v>
      </c>
      <c r="U61" s="11">
        <v>-0.43</v>
      </c>
      <c r="V61" s="11">
        <v>0.02</v>
      </c>
      <c r="W61" s="6">
        <v>0.23</v>
      </c>
      <c r="X61" s="6">
        <v>0.13</v>
      </c>
      <c r="Y61" s="6">
        <v>0.43</v>
      </c>
      <c r="Z61" s="11">
        <v>0.69</v>
      </c>
      <c r="AA61" s="11">
        <v>0.42</v>
      </c>
      <c r="AB61" s="11">
        <v>1.05</v>
      </c>
      <c r="AC61" s="9">
        <v>4.9000000000000004</v>
      </c>
      <c r="AD61" s="9">
        <v>-57.1</v>
      </c>
      <c r="AE61" s="9">
        <v>0.9</v>
      </c>
      <c r="AF61" s="9">
        <v>20.9</v>
      </c>
      <c r="AG61" s="9">
        <v>41.5</v>
      </c>
      <c r="AH61" s="9">
        <v>43.1</v>
      </c>
      <c r="AI61" s="9">
        <v>87.8</v>
      </c>
      <c r="AJ61" s="9">
        <v>212.5</v>
      </c>
      <c r="AK61" s="9">
        <v>160.80000000000001</v>
      </c>
      <c r="AL61" s="11">
        <v>0</v>
      </c>
      <c r="AM61" s="11">
        <v>0</v>
      </c>
      <c r="AN61" s="11">
        <v>0</v>
      </c>
      <c r="AO61" s="7" t="s">
        <v>64</v>
      </c>
    </row>
    <row r="62" spans="1:56" x14ac:dyDescent="0.25">
      <c r="A62" s="2" t="s">
        <v>78</v>
      </c>
      <c r="B62" s="2" t="s">
        <v>87</v>
      </c>
      <c r="C62" s="18" t="s">
        <v>54</v>
      </c>
      <c r="D62" s="4">
        <v>54.9</v>
      </c>
      <c r="E62" s="4">
        <v>132.9</v>
      </c>
      <c r="F62" s="4">
        <v>47.3</v>
      </c>
      <c r="G62" s="4">
        <v>127.2</v>
      </c>
      <c r="H62" s="4">
        <v>505.9</v>
      </c>
      <c r="I62" s="4">
        <v>153.1</v>
      </c>
      <c r="J62" s="11">
        <v>80</v>
      </c>
      <c r="K62" s="11">
        <v>310.2</v>
      </c>
      <c r="L62" s="11">
        <v>79.900000000000006</v>
      </c>
      <c r="M62" s="4">
        <v>5</v>
      </c>
      <c r="N62" s="4">
        <v>0.4</v>
      </c>
      <c r="O62" s="4">
        <v>2</v>
      </c>
      <c r="P62" s="11">
        <v>0.4</v>
      </c>
      <c r="Q62" s="17">
        <v>150</v>
      </c>
      <c r="R62" s="2">
        <v>0.8</v>
      </c>
      <c r="S62" s="9">
        <v>13000</v>
      </c>
      <c r="T62" s="11">
        <v>0.09</v>
      </c>
      <c r="U62" s="11">
        <v>-0.43</v>
      </c>
      <c r="V62" s="11">
        <v>0.02</v>
      </c>
      <c r="W62" s="6">
        <v>0.23</v>
      </c>
      <c r="X62" s="6">
        <v>0.13</v>
      </c>
      <c r="Y62" s="6">
        <v>0.43</v>
      </c>
      <c r="Z62" s="11">
        <v>0.69</v>
      </c>
      <c r="AA62" s="11">
        <v>0.42</v>
      </c>
      <c r="AB62" s="11">
        <v>1.05</v>
      </c>
      <c r="AC62" s="9">
        <v>4.9000000000000004</v>
      </c>
      <c r="AD62" s="9">
        <v>-57.1</v>
      </c>
      <c r="AE62" s="9">
        <v>0.9</v>
      </c>
      <c r="AF62" s="9">
        <v>20.9</v>
      </c>
      <c r="AG62" s="9">
        <v>41.5</v>
      </c>
      <c r="AH62" s="9">
        <v>43.1</v>
      </c>
      <c r="AI62" s="9">
        <v>87.8</v>
      </c>
      <c r="AJ62" s="9">
        <v>212.5</v>
      </c>
      <c r="AK62" s="9">
        <v>160.80000000000001</v>
      </c>
      <c r="AL62" s="11">
        <v>0</v>
      </c>
      <c r="AM62" s="11">
        <v>0</v>
      </c>
      <c r="AN62" s="11">
        <v>0</v>
      </c>
      <c r="AO62" s="7" t="s">
        <v>64</v>
      </c>
      <c r="AP62" s="4"/>
      <c r="AQ62" s="4"/>
      <c r="AR62" s="4"/>
      <c r="AS62" s="4"/>
      <c r="AT62" s="4"/>
      <c r="AU62" s="4"/>
      <c r="AV62" s="4"/>
      <c r="AW62" s="4"/>
      <c r="AX62" s="4"/>
    </row>
    <row r="63" spans="1:56" x14ac:dyDescent="0.25">
      <c r="A63" s="2" t="s">
        <v>78</v>
      </c>
      <c r="B63" s="2" t="s">
        <v>87</v>
      </c>
      <c r="C63" s="18" t="s">
        <v>61</v>
      </c>
      <c r="D63" s="4">
        <v>54.9</v>
      </c>
      <c r="E63" s="4">
        <v>132.9</v>
      </c>
      <c r="F63" s="4">
        <v>47.3</v>
      </c>
      <c r="G63" s="4">
        <v>127.2</v>
      </c>
      <c r="H63" s="4">
        <v>505.9</v>
      </c>
      <c r="I63" s="4">
        <v>153.1</v>
      </c>
      <c r="J63" s="11">
        <v>80</v>
      </c>
      <c r="K63" s="11">
        <v>310.2</v>
      </c>
      <c r="L63" s="11">
        <v>79.900000000000006</v>
      </c>
      <c r="M63" s="4">
        <v>5</v>
      </c>
      <c r="N63" s="4">
        <v>0.4</v>
      </c>
      <c r="O63" s="4">
        <v>2</v>
      </c>
      <c r="P63" s="11">
        <v>0.4</v>
      </c>
      <c r="Q63" s="17">
        <v>150</v>
      </c>
      <c r="R63" s="2">
        <v>0.8</v>
      </c>
      <c r="S63" s="9">
        <v>13000</v>
      </c>
      <c r="T63" s="11">
        <v>0.09</v>
      </c>
      <c r="U63" s="11">
        <v>-0.43</v>
      </c>
      <c r="V63" s="11">
        <v>0.02</v>
      </c>
      <c r="W63" s="6">
        <v>0.23</v>
      </c>
      <c r="X63" s="6">
        <v>0.13</v>
      </c>
      <c r="Y63" s="6">
        <v>0.43</v>
      </c>
      <c r="Z63" s="11">
        <v>0.69</v>
      </c>
      <c r="AA63" s="11">
        <v>0.42</v>
      </c>
      <c r="AB63" s="11">
        <v>1.05</v>
      </c>
      <c r="AC63" s="9">
        <v>4.9000000000000004</v>
      </c>
      <c r="AD63" s="9">
        <v>-57.1</v>
      </c>
      <c r="AE63" s="9">
        <v>0.9</v>
      </c>
      <c r="AF63" s="9">
        <v>20.9</v>
      </c>
      <c r="AG63" s="9">
        <v>41.5</v>
      </c>
      <c r="AH63" s="9">
        <v>43.1</v>
      </c>
      <c r="AI63" s="9">
        <v>87.8</v>
      </c>
      <c r="AJ63" s="9">
        <v>212.5</v>
      </c>
      <c r="AK63" s="9">
        <v>160.80000000000001</v>
      </c>
      <c r="AL63" s="11">
        <v>0</v>
      </c>
      <c r="AM63" s="11">
        <v>0</v>
      </c>
      <c r="AN63" s="11">
        <v>0</v>
      </c>
      <c r="AO63" s="7" t="s">
        <v>64</v>
      </c>
    </row>
    <row r="64" spans="1:56" x14ac:dyDescent="0.25">
      <c r="A64" s="2" t="s">
        <v>78</v>
      </c>
      <c r="B64" s="2" t="s">
        <v>87</v>
      </c>
      <c r="C64" s="18" t="s">
        <v>67</v>
      </c>
      <c r="D64" s="4">
        <v>54.9</v>
      </c>
      <c r="E64" s="4">
        <v>132.9</v>
      </c>
      <c r="F64" s="4">
        <v>47.3</v>
      </c>
      <c r="G64" s="4">
        <v>127.2</v>
      </c>
      <c r="H64" s="4">
        <v>505.9</v>
      </c>
      <c r="I64" s="4">
        <v>153.1</v>
      </c>
      <c r="J64" s="11">
        <v>80</v>
      </c>
      <c r="K64" s="11">
        <v>310.2</v>
      </c>
      <c r="L64" s="11">
        <v>79.900000000000006</v>
      </c>
      <c r="M64" s="4">
        <v>5</v>
      </c>
      <c r="N64" s="4">
        <v>0.4</v>
      </c>
      <c r="O64" s="4">
        <v>2</v>
      </c>
      <c r="P64" s="11">
        <v>0.4</v>
      </c>
      <c r="Q64" s="17">
        <v>150</v>
      </c>
      <c r="R64" s="2">
        <v>0.8</v>
      </c>
      <c r="S64" s="9">
        <v>13000</v>
      </c>
      <c r="T64" s="11">
        <v>0.09</v>
      </c>
      <c r="U64" s="11">
        <v>-0.43</v>
      </c>
      <c r="V64" s="11">
        <v>0.02</v>
      </c>
      <c r="W64" s="6">
        <v>0.23</v>
      </c>
      <c r="X64" s="6">
        <v>0.13</v>
      </c>
      <c r="Y64" s="6">
        <v>0.43</v>
      </c>
      <c r="Z64" s="11">
        <v>0.69</v>
      </c>
      <c r="AA64" s="11">
        <v>0.42</v>
      </c>
      <c r="AB64" s="11">
        <v>1.05</v>
      </c>
      <c r="AC64" s="9">
        <v>4.9000000000000004</v>
      </c>
      <c r="AD64" s="9">
        <v>-57.1</v>
      </c>
      <c r="AE64" s="9">
        <v>0.9</v>
      </c>
      <c r="AF64" s="9">
        <v>20.9</v>
      </c>
      <c r="AG64" s="9">
        <v>41.5</v>
      </c>
      <c r="AH64" s="9">
        <v>43.1</v>
      </c>
      <c r="AI64" s="9">
        <v>87.8</v>
      </c>
      <c r="AJ64" s="9">
        <v>212.5</v>
      </c>
      <c r="AK64" s="9">
        <v>160.80000000000001</v>
      </c>
      <c r="AL64" s="11">
        <v>0</v>
      </c>
      <c r="AM64" s="11">
        <v>0</v>
      </c>
      <c r="AN64" s="11">
        <v>0</v>
      </c>
      <c r="AO64" s="7" t="s">
        <v>64</v>
      </c>
    </row>
    <row r="65" spans="1:50" x14ac:dyDescent="0.25">
      <c r="A65" s="2" t="s">
        <v>78</v>
      </c>
      <c r="B65" s="2" t="s">
        <v>88</v>
      </c>
      <c r="C65" s="18" t="s">
        <v>54</v>
      </c>
      <c r="D65" s="4">
        <v>54.9</v>
      </c>
      <c r="E65" s="4">
        <v>132.9</v>
      </c>
      <c r="F65" s="4">
        <v>47.3</v>
      </c>
      <c r="G65" s="4">
        <v>127.2</v>
      </c>
      <c r="H65" s="4">
        <v>505.9</v>
      </c>
      <c r="I65" s="4">
        <v>153.1</v>
      </c>
      <c r="J65" s="11">
        <v>80</v>
      </c>
      <c r="K65" s="11">
        <v>310.2</v>
      </c>
      <c r="L65" s="11">
        <v>79.900000000000006</v>
      </c>
      <c r="M65" s="4">
        <v>5</v>
      </c>
      <c r="N65" s="4">
        <v>0.4</v>
      </c>
      <c r="O65" s="4">
        <v>2</v>
      </c>
      <c r="P65" s="11">
        <v>0.4</v>
      </c>
      <c r="Q65" s="17">
        <v>150</v>
      </c>
      <c r="R65" s="2">
        <v>0.8</v>
      </c>
      <c r="S65" s="9">
        <v>13000</v>
      </c>
      <c r="T65" s="11">
        <v>0.09</v>
      </c>
      <c r="U65" s="11">
        <v>-0.43</v>
      </c>
      <c r="V65" s="11">
        <v>0.02</v>
      </c>
      <c r="W65" s="6">
        <v>0.23</v>
      </c>
      <c r="X65" s="6">
        <v>0.13</v>
      </c>
      <c r="Y65" s="6">
        <v>0.43</v>
      </c>
      <c r="Z65" s="11">
        <v>0.69</v>
      </c>
      <c r="AA65" s="11">
        <v>0.42</v>
      </c>
      <c r="AB65" s="11">
        <v>1.05</v>
      </c>
      <c r="AC65" s="9">
        <v>4.9000000000000004</v>
      </c>
      <c r="AD65" s="9">
        <v>-57.1</v>
      </c>
      <c r="AE65" s="9">
        <v>0.9</v>
      </c>
      <c r="AF65" s="9">
        <v>20.9</v>
      </c>
      <c r="AG65" s="9">
        <v>41.5</v>
      </c>
      <c r="AH65" s="9">
        <v>43.1</v>
      </c>
      <c r="AI65" s="9">
        <v>87.8</v>
      </c>
      <c r="AJ65" s="9">
        <v>212.5</v>
      </c>
      <c r="AK65" s="9">
        <v>160.80000000000001</v>
      </c>
      <c r="AL65" s="11">
        <v>0</v>
      </c>
      <c r="AM65" s="11">
        <v>0</v>
      </c>
      <c r="AN65" s="11">
        <v>0</v>
      </c>
      <c r="AO65" s="7" t="s">
        <v>64</v>
      </c>
      <c r="AP65" s="4"/>
      <c r="AQ65" s="4"/>
      <c r="AR65" s="4"/>
      <c r="AS65" s="4"/>
      <c r="AT65" s="4"/>
      <c r="AU65" s="4"/>
      <c r="AV65" s="4"/>
      <c r="AW65" s="4"/>
      <c r="AX65" s="4"/>
    </row>
    <row r="66" spans="1:50" x14ac:dyDescent="0.25">
      <c r="A66" s="2" t="s">
        <v>78</v>
      </c>
      <c r="B66" s="2" t="s">
        <v>88</v>
      </c>
      <c r="C66" s="18" t="s">
        <v>61</v>
      </c>
      <c r="D66" s="4">
        <v>54.9</v>
      </c>
      <c r="E66" s="4">
        <v>132.9</v>
      </c>
      <c r="F66" s="4">
        <v>47.3</v>
      </c>
      <c r="G66" s="4">
        <v>127.2</v>
      </c>
      <c r="H66" s="4">
        <v>505.9</v>
      </c>
      <c r="I66" s="4">
        <v>153.1</v>
      </c>
      <c r="J66" s="11">
        <v>80</v>
      </c>
      <c r="K66" s="11">
        <v>310.2</v>
      </c>
      <c r="L66" s="11">
        <v>79.900000000000006</v>
      </c>
      <c r="M66" s="4">
        <v>5</v>
      </c>
      <c r="N66" s="4">
        <v>0.4</v>
      </c>
      <c r="O66" s="4">
        <v>2</v>
      </c>
      <c r="P66" s="11">
        <v>0.4</v>
      </c>
      <c r="Q66" s="17">
        <v>150</v>
      </c>
      <c r="R66" s="2">
        <v>0.8</v>
      </c>
      <c r="S66" s="9">
        <v>13000</v>
      </c>
      <c r="T66" s="11">
        <v>0.09</v>
      </c>
      <c r="U66" s="11">
        <v>-0.43</v>
      </c>
      <c r="V66" s="11">
        <v>0.02</v>
      </c>
      <c r="W66" s="6">
        <v>0.23</v>
      </c>
      <c r="X66" s="6">
        <v>0.13</v>
      </c>
      <c r="Y66" s="6">
        <v>0.43</v>
      </c>
      <c r="Z66" s="11">
        <v>0.69</v>
      </c>
      <c r="AA66" s="11">
        <v>0.42</v>
      </c>
      <c r="AB66" s="11">
        <v>1.05</v>
      </c>
      <c r="AC66" s="9">
        <v>4.9000000000000004</v>
      </c>
      <c r="AD66" s="9">
        <v>-57.1</v>
      </c>
      <c r="AE66" s="9">
        <v>0.9</v>
      </c>
      <c r="AF66" s="9">
        <v>20.9</v>
      </c>
      <c r="AG66" s="9">
        <v>41.5</v>
      </c>
      <c r="AH66" s="9">
        <v>43.1</v>
      </c>
      <c r="AI66" s="9">
        <v>87.8</v>
      </c>
      <c r="AJ66" s="9">
        <v>212.5</v>
      </c>
      <c r="AK66" s="9">
        <v>160.80000000000001</v>
      </c>
      <c r="AL66" s="11">
        <v>0</v>
      </c>
      <c r="AM66" s="11">
        <v>0</v>
      </c>
      <c r="AN66" s="11">
        <v>0</v>
      </c>
      <c r="AO66" s="7" t="s">
        <v>64</v>
      </c>
    </row>
    <row r="67" spans="1:50" x14ac:dyDescent="0.25">
      <c r="A67" s="2" t="s">
        <v>78</v>
      </c>
      <c r="B67" s="2" t="s">
        <v>88</v>
      </c>
      <c r="C67" s="18" t="s">
        <v>67</v>
      </c>
      <c r="D67" s="4">
        <v>54.9</v>
      </c>
      <c r="E67" s="4">
        <v>132.9</v>
      </c>
      <c r="F67" s="4">
        <v>47.3</v>
      </c>
      <c r="G67" s="4">
        <v>127.2</v>
      </c>
      <c r="H67" s="4">
        <v>505.9</v>
      </c>
      <c r="I67" s="4">
        <v>153.1</v>
      </c>
      <c r="J67" s="11">
        <v>80</v>
      </c>
      <c r="K67" s="11">
        <v>310.2</v>
      </c>
      <c r="L67" s="11">
        <v>79.900000000000006</v>
      </c>
      <c r="M67" s="4">
        <v>5</v>
      </c>
      <c r="N67" s="4">
        <v>0.4</v>
      </c>
      <c r="O67" s="4">
        <v>2</v>
      </c>
      <c r="P67" s="11">
        <v>0.4</v>
      </c>
      <c r="Q67" s="17">
        <v>150</v>
      </c>
      <c r="R67" s="2">
        <v>0.8</v>
      </c>
      <c r="S67" s="9">
        <v>13000</v>
      </c>
      <c r="T67" s="11">
        <v>0.09</v>
      </c>
      <c r="U67" s="11">
        <v>-0.43</v>
      </c>
      <c r="V67" s="11">
        <v>0.02</v>
      </c>
      <c r="W67" s="6">
        <v>0.23</v>
      </c>
      <c r="X67" s="6">
        <v>0.13</v>
      </c>
      <c r="Y67" s="6">
        <v>0.43</v>
      </c>
      <c r="Z67" s="11">
        <v>0.69</v>
      </c>
      <c r="AA67" s="11">
        <v>0.42</v>
      </c>
      <c r="AB67" s="11">
        <v>1.05</v>
      </c>
      <c r="AC67" s="9">
        <v>4.9000000000000004</v>
      </c>
      <c r="AD67" s="9">
        <v>-57.1</v>
      </c>
      <c r="AE67" s="9">
        <v>0.9</v>
      </c>
      <c r="AF67" s="9">
        <v>20.9</v>
      </c>
      <c r="AG67" s="9">
        <v>41.5</v>
      </c>
      <c r="AH67" s="9">
        <v>43.1</v>
      </c>
      <c r="AI67" s="9">
        <v>87.8</v>
      </c>
      <c r="AJ67" s="9">
        <v>212.5</v>
      </c>
      <c r="AK67" s="9">
        <v>160.80000000000001</v>
      </c>
      <c r="AL67" s="11">
        <v>0</v>
      </c>
      <c r="AM67" s="11">
        <v>0</v>
      </c>
      <c r="AN67" s="11">
        <v>0</v>
      </c>
      <c r="AO67" s="7" t="s">
        <v>64</v>
      </c>
    </row>
  </sheetData>
  <hyperlinks>
    <hyperlink ref="AO2" r:id="rId1" display="https://www.sciencedirect.com/science/article/pii/001670619090021Z" xr:uid="{4DD08F83-0805-463C-AF5C-CC4DECA9F254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5DC03-3086-49E9-BD4E-8AEC3DD214C3}">
  <dimension ref="A1:E84"/>
  <sheetViews>
    <sheetView topLeftCell="A4" zoomScale="200" zoomScaleNormal="200" workbookViewId="0">
      <selection activeCell="A5" sqref="A5"/>
    </sheetView>
  </sheetViews>
  <sheetFormatPr defaultRowHeight="15" x14ac:dyDescent="0.25"/>
  <cols>
    <col min="1" max="2" width="42.28515625" customWidth="1"/>
    <col min="3" max="3" width="24.5703125" customWidth="1"/>
    <col min="4" max="4" width="90.28515625" customWidth="1"/>
    <col min="5" max="5" width="63.85546875" customWidth="1"/>
  </cols>
  <sheetData>
    <row r="1" spans="1:5" s="19" customFormat="1" x14ac:dyDescent="0.25">
      <c r="A1" s="19" t="s">
        <v>162</v>
      </c>
      <c r="B1" s="20" t="s">
        <v>163</v>
      </c>
      <c r="C1" s="19" t="s">
        <v>165</v>
      </c>
    </row>
    <row r="2" spans="1:5" x14ac:dyDescent="0.25">
      <c r="A2" s="7" t="s">
        <v>89</v>
      </c>
      <c r="B2" t="s">
        <v>166</v>
      </c>
      <c r="C2">
        <v>80</v>
      </c>
    </row>
    <row r="3" spans="1:5" x14ac:dyDescent="0.25">
      <c r="A3" s="2" t="s">
        <v>4</v>
      </c>
      <c r="B3" t="s">
        <v>164</v>
      </c>
      <c r="C3">
        <v>80</v>
      </c>
    </row>
    <row r="4" spans="1:5" x14ac:dyDescent="0.25">
      <c r="A4" s="2" t="s">
        <v>80</v>
      </c>
      <c r="B4" t="s">
        <v>166</v>
      </c>
      <c r="C4">
        <v>100</v>
      </c>
    </row>
    <row r="5" spans="1:5" x14ac:dyDescent="0.25">
      <c r="A5" s="2" t="s">
        <v>83</v>
      </c>
      <c r="B5" t="s">
        <v>166</v>
      </c>
      <c r="C5">
        <v>105</v>
      </c>
    </row>
    <row r="6" spans="1:5" x14ac:dyDescent="0.25">
      <c r="A6" s="2" t="s">
        <v>79</v>
      </c>
      <c r="B6">
        <v>1</v>
      </c>
      <c r="C6">
        <v>125</v>
      </c>
      <c r="D6" t="s">
        <v>160</v>
      </c>
      <c r="E6" t="s">
        <v>161</v>
      </c>
    </row>
    <row r="7" spans="1:5" x14ac:dyDescent="0.25">
      <c r="A7" s="2" t="s">
        <v>81</v>
      </c>
      <c r="B7">
        <v>1</v>
      </c>
      <c r="C7">
        <v>125</v>
      </c>
    </row>
    <row r="8" spans="1:5" x14ac:dyDescent="0.25">
      <c r="A8" s="2" t="s">
        <v>3</v>
      </c>
      <c r="B8">
        <v>1</v>
      </c>
      <c r="C8">
        <v>150</v>
      </c>
    </row>
    <row r="9" spans="1:5" x14ac:dyDescent="0.25">
      <c r="A9" s="2" t="s">
        <v>2</v>
      </c>
      <c r="B9">
        <v>1</v>
      </c>
      <c r="C9">
        <v>175</v>
      </c>
    </row>
    <row r="10" spans="1:5" x14ac:dyDescent="0.25">
      <c r="A10" s="2" t="s">
        <v>82</v>
      </c>
      <c r="B10">
        <v>1</v>
      </c>
      <c r="C10">
        <v>300</v>
      </c>
    </row>
    <row r="11" spans="1:5" ht="19.5" customHeight="1" x14ac:dyDescent="0.25">
      <c r="A11" t="s">
        <v>90</v>
      </c>
      <c r="B11">
        <v>1</v>
      </c>
    </row>
    <row r="12" spans="1:5" x14ac:dyDescent="0.25">
      <c r="A12" t="s">
        <v>91</v>
      </c>
      <c r="B12">
        <v>1</v>
      </c>
    </row>
    <row r="13" spans="1:5" x14ac:dyDescent="0.25">
      <c r="A13" t="s">
        <v>79</v>
      </c>
      <c r="B13">
        <v>1</v>
      </c>
    </row>
    <row r="14" spans="1:5" x14ac:dyDescent="0.25">
      <c r="A14" t="s">
        <v>92</v>
      </c>
      <c r="B14">
        <v>1</v>
      </c>
    </row>
    <row r="15" spans="1:5" x14ac:dyDescent="0.25">
      <c r="A15" t="s">
        <v>93</v>
      </c>
      <c r="B15">
        <v>1</v>
      </c>
    </row>
    <row r="16" spans="1:5" x14ac:dyDescent="0.25">
      <c r="A16" t="s">
        <v>94</v>
      </c>
      <c r="B16">
        <v>1</v>
      </c>
    </row>
    <row r="17" spans="1:2" x14ac:dyDescent="0.25">
      <c r="A17" t="s">
        <v>95</v>
      </c>
      <c r="B17">
        <v>1</v>
      </c>
    </row>
    <row r="18" spans="1:2" x14ac:dyDescent="0.25">
      <c r="A18" t="s">
        <v>96</v>
      </c>
      <c r="B18">
        <v>1</v>
      </c>
    </row>
    <row r="19" spans="1:2" x14ac:dyDescent="0.25">
      <c r="A19" t="s">
        <v>97</v>
      </c>
      <c r="B19">
        <v>1</v>
      </c>
    </row>
    <row r="20" spans="1:2" x14ac:dyDescent="0.25">
      <c r="A20" t="s">
        <v>98</v>
      </c>
      <c r="B20">
        <v>1</v>
      </c>
    </row>
    <row r="21" spans="1:2" x14ac:dyDescent="0.25">
      <c r="A21" t="s">
        <v>82</v>
      </c>
      <c r="B21">
        <v>1</v>
      </c>
    </row>
    <row r="22" spans="1:2" x14ac:dyDescent="0.25">
      <c r="A22" t="s">
        <v>99</v>
      </c>
      <c r="B22">
        <v>1</v>
      </c>
    </row>
    <row r="23" spans="1:2" x14ac:dyDescent="0.25">
      <c r="A23" t="s">
        <v>100</v>
      </c>
      <c r="B23">
        <v>1</v>
      </c>
    </row>
    <row r="24" spans="1:2" x14ac:dyDescent="0.25">
      <c r="A24" t="s">
        <v>101</v>
      </c>
      <c r="B24">
        <v>1</v>
      </c>
    </row>
    <row r="25" spans="1:2" x14ac:dyDescent="0.25">
      <c r="A25" t="s">
        <v>102</v>
      </c>
      <c r="B25">
        <v>1</v>
      </c>
    </row>
    <row r="26" spans="1:2" x14ac:dyDescent="0.25">
      <c r="A26" t="s">
        <v>103</v>
      </c>
      <c r="B26">
        <v>1</v>
      </c>
    </row>
    <row r="27" spans="1:2" x14ac:dyDescent="0.25">
      <c r="A27" t="s">
        <v>104</v>
      </c>
      <c r="B27">
        <v>1</v>
      </c>
    </row>
    <row r="28" spans="1:2" x14ac:dyDescent="0.25">
      <c r="A28" t="s">
        <v>105</v>
      </c>
      <c r="B28">
        <v>1</v>
      </c>
    </row>
    <row r="29" spans="1:2" x14ac:dyDescent="0.25">
      <c r="A29" t="s">
        <v>106</v>
      </c>
      <c r="B29">
        <v>1</v>
      </c>
    </row>
    <row r="30" spans="1:2" x14ac:dyDescent="0.25">
      <c r="A30" t="s">
        <v>107</v>
      </c>
      <c r="B30">
        <v>1</v>
      </c>
    </row>
    <row r="31" spans="1:2" x14ac:dyDescent="0.25">
      <c r="A31" t="s">
        <v>108</v>
      </c>
      <c r="B31">
        <v>1</v>
      </c>
    </row>
    <row r="32" spans="1:2" x14ac:dyDescent="0.25">
      <c r="A32" t="s">
        <v>109</v>
      </c>
      <c r="B32">
        <v>1</v>
      </c>
    </row>
    <row r="33" spans="1:2" x14ac:dyDescent="0.25">
      <c r="A33" t="s">
        <v>110</v>
      </c>
      <c r="B33">
        <v>1</v>
      </c>
    </row>
    <row r="34" spans="1:2" x14ac:dyDescent="0.25">
      <c r="A34" t="s">
        <v>111</v>
      </c>
      <c r="B34">
        <v>1</v>
      </c>
    </row>
    <row r="35" spans="1:2" x14ac:dyDescent="0.25">
      <c r="A35" t="s">
        <v>112</v>
      </c>
      <c r="B35">
        <v>1</v>
      </c>
    </row>
    <row r="36" spans="1:2" x14ac:dyDescent="0.25">
      <c r="A36" t="s">
        <v>113</v>
      </c>
      <c r="B36">
        <v>1</v>
      </c>
    </row>
    <row r="37" spans="1:2" x14ac:dyDescent="0.25">
      <c r="A37" t="s">
        <v>114</v>
      </c>
      <c r="B37">
        <v>1</v>
      </c>
    </row>
    <row r="38" spans="1:2" x14ac:dyDescent="0.25">
      <c r="A38" t="s">
        <v>115</v>
      </c>
      <c r="B38">
        <v>1</v>
      </c>
    </row>
    <row r="39" spans="1:2" x14ac:dyDescent="0.25">
      <c r="A39" t="s">
        <v>116</v>
      </c>
      <c r="B39">
        <v>1</v>
      </c>
    </row>
    <row r="40" spans="1:2" x14ac:dyDescent="0.25">
      <c r="A40" t="s">
        <v>117</v>
      </c>
      <c r="B40">
        <v>1</v>
      </c>
    </row>
    <row r="41" spans="1:2" x14ac:dyDescent="0.25">
      <c r="A41" t="s">
        <v>87</v>
      </c>
      <c r="B41">
        <v>1</v>
      </c>
    </row>
    <row r="42" spans="1:2" x14ac:dyDescent="0.25">
      <c r="A42" t="s">
        <v>118</v>
      </c>
      <c r="B42">
        <v>1</v>
      </c>
    </row>
    <row r="43" spans="1:2" x14ac:dyDescent="0.25">
      <c r="A43" t="s">
        <v>119</v>
      </c>
      <c r="B43">
        <v>1</v>
      </c>
    </row>
    <row r="44" spans="1:2" x14ac:dyDescent="0.25">
      <c r="A44" t="s">
        <v>120</v>
      </c>
      <c r="B44">
        <v>1</v>
      </c>
    </row>
    <row r="45" spans="1:2" x14ac:dyDescent="0.25">
      <c r="A45" t="s">
        <v>121</v>
      </c>
      <c r="B45">
        <v>1</v>
      </c>
    </row>
    <row r="46" spans="1:2" x14ac:dyDescent="0.25">
      <c r="A46" t="s">
        <v>122</v>
      </c>
      <c r="B46">
        <v>1</v>
      </c>
    </row>
    <row r="47" spans="1:2" x14ac:dyDescent="0.25">
      <c r="A47" t="s">
        <v>1</v>
      </c>
      <c r="B47">
        <v>1</v>
      </c>
    </row>
    <row r="48" spans="1:2" x14ac:dyDescent="0.25">
      <c r="A48" t="s">
        <v>123</v>
      </c>
      <c r="B48">
        <v>1</v>
      </c>
    </row>
    <row r="49" spans="1:2" x14ac:dyDescent="0.25">
      <c r="A49" t="s">
        <v>124</v>
      </c>
      <c r="B49">
        <v>1</v>
      </c>
    </row>
    <row r="50" spans="1:2" x14ac:dyDescent="0.25">
      <c r="A50" t="s">
        <v>125</v>
      </c>
      <c r="B50">
        <v>1</v>
      </c>
    </row>
    <row r="51" spans="1:2" x14ac:dyDescent="0.25">
      <c r="A51" t="s">
        <v>126</v>
      </c>
      <c r="B51">
        <v>1</v>
      </c>
    </row>
    <row r="52" spans="1:2" x14ac:dyDescent="0.25">
      <c r="A52" t="s">
        <v>127</v>
      </c>
      <c r="B52">
        <v>1</v>
      </c>
    </row>
    <row r="53" spans="1:2" x14ac:dyDescent="0.25">
      <c r="A53" t="s">
        <v>128</v>
      </c>
      <c r="B53">
        <v>1</v>
      </c>
    </row>
    <row r="54" spans="1:2" x14ac:dyDescent="0.25">
      <c r="A54" t="s">
        <v>129</v>
      </c>
      <c r="B54">
        <v>1</v>
      </c>
    </row>
    <row r="55" spans="1:2" x14ac:dyDescent="0.25">
      <c r="A55" t="s">
        <v>130</v>
      </c>
      <c r="B55">
        <v>1</v>
      </c>
    </row>
    <row r="56" spans="1:2" x14ac:dyDescent="0.25">
      <c r="A56" t="s">
        <v>131</v>
      </c>
      <c r="B56">
        <v>1</v>
      </c>
    </row>
    <row r="57" spans="1:2" x14ac:dyDescent="0.25">
      <c r="A57" t="s">
        <v>132</v>
      </c>
      <c r="B57">
        <v>1</v>
      </c>
    </row>
    <row r="58" spans="1:2" x14ac:dyDescent="0.25">
      <c r="A58" t="s">
        <v>133</v>
      </c>
      <c r="B58">
        <v>1</v>
      </c>
    </row>
    <row r="59" spans="1:2" x14ac:dyDescent="0.25">
      <c r="A59" t="s">
        <v>134</v>
      </c>
      <c r="B59">
        <v>1</v>
      </c>
    </row>
    <row r="60" spans="1:2" x14ac:dyDescent="0.25">
      <c r="A60" t="s">
        <v>135</v>
      </c>
      <c r="B60">
        <v>1</v>
      </c>
    </row>
    <row r="61" spans="1:2" x14ac:dyDescent="0.25">
      <c r="A61" t="s">
        <v>136</v>
      </c>
      <c r="B61">
        <v>1</v>
      </c>
    </row>
    <row r="62" spans="1:2" x14ac:dyDescent="0.25">
      <c r="A62" t="s">
        <v>137</v>
      </c>
      <c r="B62">
        <v>1</v>
      </c>
    </row>
    <row r="63" spans="1:2" x14ac:dyDescent="0.25">
      <c r="A63" t="s">
        <v>138</v>
      </c>
      <c r="B63">
        <v>1</v>
      </c>
    </row>
    <row r="64" spans="1:2" x14ac:dyDescent="0.25">
      <c r="A64" t="s">
        <v>139</v>
      </c>
      <c r="B64">
        <v>1</v>
      </c>
    </row>
    <row r="65" spans="1:2" x14ac:dyDescent="0.25">
      <c r="A65" t="s">
        <v>140</v>
      </c>
      <c r="B65">
        <v>1</v>
      </c>
    </row>
    <row r="66" spans="1:2" x14ac:dyDescent="0.25">
      <c r="A66" t="s">
        <v>141</v>
      </c>
      <c r="B66">
        <v>1</v>
      </c>
    </row>
    <row r="67" spans="1:2" x14ac:dyDescent="0.25">
      <c r="A67" t="s">
        <v>142</v>
      </c>
      <c r="B67">
        <v>1</v>
      </c>
    </row>
    <row r="68" spans="1:2" x14ac:dyDescent="0.25">
      <c r="A68" t="s">
        <v>143</v>
      </c>
      <c r="B68">
        <v>1</v>
      </c>
    </row>
    <row r="69" spans="1:2" x14ac:dyDescent="0.25">
      <c r="A69" t="s">
        <v>144</v>
      </c>
      <c r="B69">
        <v>1</v>
      </c>
    </row>
    <row r="70" spans="1:2" x14ac:dyDescent="0.25">
      <c r="A70" t="s">
        <v>145</v>
      </c>
      <c r="B70">
        <v>1</v>
      </c>
    </row>
    <row r="71" spans="1:2" x14ac:dyDescent="0.25">
      <c r="A71" t="s">
        <v>146</v>
      </c>
      <c r="B71">
        <v>1</v>
      </c>
    </row>
    <row r="72" spans="1:2" x14ac:dyDescent="0.25">
      <c r="A72" t="s">
        <v>147</v>
      </c>
      <c r="B72">
        <v>1</v>
      </c>
    </row>
    <row r="73" spans="1:2" x14ac:dyDescent="0.25">
      <c r="A73" t="s">
        <v>148</v>
      </c>
      <c r="B73">
        <v>1</v>
      </c>
    </row>
    <row r="74" spans="1:2" x14ac:dyDescent="0.25">
      <c r="A74" t="s">
        <v>149</v>
      </c>
      <c r="B74">
        <v>1</v>
      </c>
    </row>
    <row r="75" spans="1:2" x14ac:dyDescent="0.25">
      <c r="A75" t="s">
        <v>150</v>
      </c>
      <c r="B75">
        <v>1</v>
      </c>
    </row>
    <row r="76" spans="1:2" x14ac:dyDescent="0.25">
      <c r="A76" t="s">
        <v>151</v>
      </c>
      <c r="B76">
        <v>1</v>
      </c>
    </row>
    <row r="77" spans="1:2" x14ac:dyDescent="0.25">
      <c r="A77" t="s">
        <v>152</v>
      </c>
      <c r="B77">
        <v>1</v>
      </c>
    </row>
    <row r="78" spans="1:2" x14ac:dyDescent="0.25">
      <c r="A78" t="s">
        <v>153</v>
      </c>
      <c r="B78">
        <v>1</v>
      </c>
    </row>
    <row r="79" spans="1:2" x14ac:dyDescent="0.25">
      <c r="A79" t="s">
        <v>154</v>
      </c>
      <c r="B79">
        <v>1</v>
      </c>
    </row>
    <row r="80" spans="1:2" x14ac:dyDescent="0.25">
      <c r="A80" t="s">
        <v>155</v>
      </c>
      <c r="B80">
        <v>1</v>
      </c>
    </row>
    <row r="81" spans="1:2" x14ac:dyDescent="0.25">
      <c r="A81" t="s">
        <v>156</v>
      </c>
      <c r="B81">
        <v>1</v>
      </c>
    </row>
    <row r="82" spans="1:2" x14ac:dyDescent="0.25">
      <c r="A82" t="s">
        <v>157</v>
      </c>
      <c r="B82">
        <v>1</v>
      </c>
    </row>
    <row r="83" spans="1:2" x14ac:dyDescent="0.25">
      <c r="A83" t="s">
        <v>158</v>
      </c>
      <c r="B83">
        <v>1</v>
      </c>
    </row>
    <row r="84" spans="1:2" x14ac:dyDescent="0.25">
      <c r="A84" t="s">
        <v>159</v>
      </c>
      <c r="B84">
        <v>1</v>
      </c>
    </row>
  </sheetData>
  <autoFilter ref="A1:F1" xr:uid="{9895DC03-3086-49E9-BD4E-8AEC3DD214C3}">
    <sortState xmlns:xlrd2="http://schemas.microsoft.com/office/spreadsheetml/2017/richdata2" ref="A2:F84">
      <sortCondition ref="D1"/>
    </sortState>
  </autoFilter>
  <sortState xmlns:xlrd2="http://schemas.microsoft.com/office/spreadsheetml/2017/richdata2" ref="A3:C11">
    <sortCondition ref="A2:A11"/>
  </sortState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34"/>
  <sheetViews>
    <sheetView workbookViewId="0">
      <pane xSplit="2" ySplit="1" topLeftCell="C11" activePane="bottomRight" state="frozen"/>
      <selection pane="topRight" activeCell="B1" sqref="B1"/>
      <selection pane="bottomLeft" activeCell="A2" sqref="A2"/>
      <selection pane="bottomRight" activeCell="B24" sqref="B24"/>
    </sheetView>
  </sheetViews>
  <sheetFormatPr defaultColWidth="8.85546875" defaultRowHeight="15" x14ac:dyDescent="0.25"/>
  <cols>
    <col min="1" max="1" width="8.85546875" style="2"/>
    <col min="2" max="2" width="19" style="2" customWidth="1"/>
    <col min="3" max="3" width="17.28515625" style="17" customWidth="1"/>
    <col min="4" max="9" width="8.85546875" style="2"/>
    <col min="10" max="12" width="8.85546875" style="9"/>
    <col min="13" max="15" width="8.85546875" style="2"/>
    <col min="16" max="16" width="8.85546875" style="9"/>
    <col min="17" max="17" width="8.85546875" style="17"/>
    <col min="18" max="18" width="8.85546875" style="2"/>
    <col min="19" max="22" width="8.85546875" style="9"/>
    <col min="23" max="25" width="8.85546875" style="2"/>
    <col min="26" max="40" width="8.85546875" style="9"/>
    <col min="41" max="41" width="8.85546875" style="7"/>
    <col min="42" max="16384" width="8.85546875" style="2"/>
  </cols>
  <sheetData>
    <row r="1" spans="1:41" x14ac:dyDescent="0.25">
      <c r="A1" s="2" t="s">
        <v>34</v>
      </c>
      <c r="B1" s="2" t="s">
        <v>0</v>
      </c>
      <c r="C1" s="17" t="s">
        <v>53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9" t="s">
        <v>11</v>
      </c>
      <c r="K1" s="9" t="s">
        <v>12</v>
      </c>
      <c r="L1" s="9" t="s">
        <v>13</v>
      </c>
      <c r="M1" s="2" t="s">
        <v>14</v>
      </c>
      <c r="N1" s="2" t="s">
        <v>15</v>
      </c>
      <c r="O1" s="2" t="s">
        <v>16</v>
      </c>
      <c r="P1" s="9" t="s">
        <v>17</v>
      </c>
      <c r="Q1" s="17" t="s">
        <v>60</v>
      </c>
      <c r="R1" s="2" t="s">
        <v>18</v>
      </c>
      <c r="S1" s="9" t="s">
        <v>35</v>
      </c>
      <c r="T1" s="9" t="s">
        <v>22</v>
      </c>
      <c r="U1" s="9" t="s">
        <v>23</v>
      </c>
      <c r="V1" s="9" t="s">
        <v>24</v>
      </c>
      <c r="W1" s="2" t="s">
        <v>25</v>
      </c>
      <c r="X1" s="2" t="s">
        <v>26</v>
      </c>
      <c r="Y1" s="2" t="s">
        <v>27</v>
      </c>
      <c r="Z1" s="9" t="s">
        <v>19</v>
      </c>
      <c r="AA1" s="9" t="s">
        <v>20</v>
      </c>
      <c r="AB1" s="9" t="s">
        <v>21</v>
      </c>
      <c r="AC1" s="9" t="s">
        <v>69</v>
      </c>
      <c r="AD1" s="9" t="s">
        <v>70</v>
      </c>
      <c r="AE1" s="9" t="s">
        <v>71</v>
      </c>
      <c r="AF1" s="9" t="s">
        <v>72</v>
      </c>
      <c r="AG1" s="9" t="s">
        <v>73</v>
      </c>
      <c r="AH1" s="9" t="s">
        <v>74</v>
      </c>
      <c r="AI1" s="9" t="s">
        <v>75</v>
      </c>
      <c r="AJ1" s="9" t="s">
        <v>76</v>
      </c>
      <c r="AK1" s="9" t="s">
        <v>77</v>
      </c>
      <c r="AL1" s="9" t="s">
        <v>31</v>
      </c>
      <c r="AM1" s="9" t="s">
        <v>32</v>
      </c>
      <c r="AN1" s="9" t="s">
        <v>33</v>
      </c>
      <c r="AO1" s="7" t="s">
        <v>62</v>
      </c>
    </row>
    <row r="2" spans="1:41" x14ac:dyDescent="0.25">
      <c r="A2" s="2">
        <v>0</v>
      </c>
      <c r="B2" s="2" t="s">
        <v>28</v>
      </c>
      <c r="C2" s="17" t="s">
        <v>68</v>
      </c>
      <c r="D2" s="2">
        <v>30</v>
      </c>
      <c r="E2" s="2">
        <v>200</v>
      </c>
      <c r="F2" s="2">
        <v>30</v>
      </c>
      <c r="G2" s="2">
        <v>70</v>
      </c>
      <c r="H2" s="2">
        <v>600</v>
      </c>
      <c r="I2" s="2">
        <v>120</v>
      </c>
      <c r="J2" s="10">
        <v>45.83</v>
      </c>
      <c r="K2" s="10">
        <v>346.41</v>
      </c>
      <c r="L2" s="9">
        <v>70</v>
      </c>
      <c r="M2" s="2">
        <v>5</v>
      </c>
      <c r="N2" s="2">
        <v>0.4</v>
      </c>
      <c r="O2" s="2">
        <v>2</v>
      </c>
      <c r="P2" s="9">
        <v>0.45</v>
      </c>
      <c r="Q2" s="17">
        <v>150</v>
      </c>
      <c r="R2" s="2">
        <v>0.8</v>
      </c>
      <c r="S2" s="9">
        <v>14000</v>
      </c>
      <c r="T2" s="9">
        <v>0.5</v>
      </c>
      <c r="U2" s="9">
        <v>0.1</v>
      </c>
      <c r="V2" s="9">
        <v>0.5</v>
      </c>
      <c r="W2" s="2">
        <v>0.5</v>
      </c>
      <c r="X2" s="2">
        <v>0.1</v>
      </c>
      <c r="Y2" s="2">
        <v>0.5</v>
      </c>
      <c r="Z2" s="9">
        <v>0.5</v>
      </c>
      <c r="AA2" s="9">
        <v>0.1</v>
      </c>
      <c r="AB2" s="9">
        <v>0.5</v>
      </c>
      <c r="AC2" s="9">
        <v>15</v>
      </c>
      <c r="AD2" s="9">
        <v>20</v>
      </c>
      <c r="AE2" s="9">
        <v>15</v>
      </c>
      <c r="AF2" s="9">
        <v>25</v>
      </c>
      <c r="AG2" s="9">
        <v>40</v>
      </c>
      <c r="AH2" s="9">
        <v>37.5</v>
      </c>
      <c r="AI2" s="9">
        <v>35</v>
      </c>
      <c r="AJ2" s="9">
        <v>60</v>
      </c>
      <c r="AK2" s="9">
        <v>60</v>
      </c>
      <c r="AL2" s="9">
        <v>0</v>
      </c>
      <c r="AM2" s="9">
        <v>0</v>
      </c>
      <c r="AN2" s="9">
        <v>0</v>
      </c>
      <c r="AO2" s="8" t="s">
        <v>63</v>
      </c>
    </row>
    <row r="3" spans="1:41" x14ac:dyDescent="0.25">
      <c r="A3" s="2">
        <v>1</v>
      </c>
      <c r="B3" s="4" t="s">
        <v>41</v>
      </c>
      <c r="C3" s="17" t="s">
        <v>68</v>
      </c>
      <c r="D3" s="2">
        <v>15</v>
      </c>
      <c r="E3" s="2">
        <v>108</v>
      </c>
      <c r="F3" s="2">
        <v>9</v>
      </c>
      <c r="G3" s="2">
        <v>45</v>
      </c>
      <c r="H3" s="2">
        <v>350</v>
      </c>
      <c r="I3" s="2">
        <v>22</v>
      </c>
      <c r="J3" s="9">
        <v>26</v>
      </c>
      <c r="K3" s="9">
        <v>194</v>
      </c>
      <c r="L3" s="9">
        <v>14.1</v>
      </c>
      <c r="M3" s="2">
        <v>5</v>
      </c>
      <c r="N3" s="2">
        <v>0.4</v>
      </c>
      <c r="O3" s="2">
        <v>2</v>
      </c>
      <c r="P3" s="9">
        <v>0.22</v>
      </c>
      <c r="Q3" s="17">
        <v>150</v>
      </c>
      <c r="R3" s="2">
        <v>0.8</v>
      </c>
      <c r="S3" s="9">
        <v>6000</v>
      </c>
      <c r="T3" s="9">
        <v>0.22</v>
      </c>
      <c r="U3" s="9">
        <v>0.09</v>
      </c>
      <c r="V3" s="9">
        <v>0.25</v>
      </c>
      <c r="W3" s="2">
        <v>0.33</v>
      </c>
      <c r="X3" s="2">
        <v>0.14000000000000001</v>
      </c>
      <c r="Y3" s="2">
        <v>0.34</v>
      </c>
      <c r="Z3" s="9">
        <v>0.51</v>
      </c>
      <c r="AA3" s="9">
        <v>0.2</v>
      </c>
      <c r="AB3" s="9">
        <v>0.46</v>
      </c>
      <c r="AC3" s="9">
        <v>3.3</v>
      </c>
      <c r="AD3" s="9">
        <v>9.6999999999999993</v>
      </c>
      <c r="AE3" s="9">
        <v>2.2999999999999998</v>
      </c>
      <c r="AF3" s="9">
        <v>9.9</v>
      </c>
      <c r="AG3" s="9">
        <v>32.1</v>
      </c>
      <c r="AH3" s="9">
        <v>5.3</v>
      </c>
      <c r="AI3" s="9">
        <v>23</v>
      </c>
      <c r="AJ3" s="9">
        <v>70</v>
      </c>
      <c r="AK3" s="9">
        <v>10.1</v>
      </c>
      <c r="AL3" s="9">
        <v>0</v>
      </c>
      <c r="AM3" s="9">
        <v>0</v>
      </c>
      <c r="AN3" s="9">
        <v>0</v>
      </c>
      <c r="AO3" s="7" t="s">
        <v>65</v>
      </c>
    </row>
    <row r="4" spans="1:41" x14ac:dyDescent="0.25">
      <c r="A4" s="2">
        <v>2</v>
      </c>
      <c r="B4" s="4" t="s">
        <v>42</v>
      </c>
      <c r="C4" s="17" t="s">
        <v>68</v>
      </c>
      <c r="D4" s="2">
        <v>19</v>
      </c>
      <c r="E4" s="2">
        <v>124</v>
      </c>
      <c r="F4" s="2">
        <v>15</v>
      </c>
      <c r="G4" s="2">
        <v>80</v>
      </c>
      <c r="H4" s="2">
        <v>500</v>
      </c>
      <c r="I4" s="2">
        <v>42</v>
      </c>
      <c r="J4" s="9">
        <v>39</v>
      </c>
      <c r="K4" s="9">
        <v>249</v>
      </c>
      <c r="L4" s="9">
        <v>25.200000000000003</v>
      </c>
      <c r="M4" s="2">
        <v>5</v>
      </c>
      <c r="N4" s="2">
        <v>0.4</v>
      </c>
      <c r="O4" s="2">
        <v>2</v>
      </c>
      <c r="P4" s="9">
        <v>0.2</v>
      </c>
      <c r="Q4" s="17">
        <v>150</v>
      </c>
      <c r="R4" s="2">
        <v>0.8</v>
      </c>
      <c r="S4" s="9">
        <v>11000</v>
      </c>
      <c r="T4" s="9">
        <v>0.22</v>
      </c>
      <c r="U4" s="9">
        <v>0.09</v>
      </c>
      <c r="V4" s="9">
        <v>0.25</v>
      </c>
      <c r="W4" s="2">
        <v>0.33</v>
      </c>
      <c r="X4" s="2">
        <v>0.14000000000000001</v>
      </c>
      <c r="Y4" s="2">
        <v>0.34</v>
      </c>
      <c r="Z4" s="9">
        <v>0.51</v>
      </c>
      <c r="AA4" s="9">
        <v>0.2</v>
      </c>
      <c r="AB4" s="9">
        <v>0.46</v>
      </c>
      <c r="AC4" s="9">
        <v>4.2</v>
      </c>
      <c r="AD4" s="9">
        <v>11.2</v>
      </c>
      <c r="AE4" s="9">
        <v>3.8</v>
      </c>
      <c r="AF4" s="9">
        <v>16.3</v>
      </c>
      <c r="AG4" s="9">
        <v>43.7</v>
      </c>
      <c r="AH4" s="9">
        <v>9.6999999999999993</v>
      </c>
      <c r="AI4" s="9">
        <v>40.799999999999997</v>
      </c>
      <c r="AJ4" s="9">
        <v>100</v>
      </c>
      <c r="AK4" s="9">
        <v>19.3</v>
      </c>
      <c r="AL4" s="9">
        <v>0</v>
      </c>
      <c r="AM4" s="9">
        <v>0</v>
      </c>
      <c r="AN4" s="9">
        <v>0</v>
      </c>
      <c r="AO4" s="7" t="s">
        <v>65</v>
      </c>
    </row>
    <row r="5" spans="1:41" x14ac:dyDescent="0.25">
      <c r="A5" s="2">
        <v>3</v>
      </c>
      <c r="B5" s="4" t="s">
        <v>43</v>
      </c>
      <c r="C5" s="17" t="s">
        <v>68</v>
      </c>
      <c r="D5" s="2">
        <v>24</v>
      </c>
      <c r="E5" s="2">
        <v>130</v>
      </c>
      <c r="F5" s="2">
        <v>27.7</v>
      </c>
      <c r="G5" s="2">
        <v>70</v>
      </c>
      <c r="H5" s="2">
        <v>600</v>
      </c>
      <c r="I5" s="2">
        <v>86</v>
      </c>
      <c r="J5" s="9">
        <v>41</v>
      </c>
      <c r="K5" s="9">
        <v>279</v>
      </c>
      <c r="L5" s="9">
        <v>48.8</v>
      </c>
      <c r="M5" s="2">
        <v>5</v>
      </c>
      <c r="N5" s="2">
        <v>0.4</v>
      </c>
      <c r="O5" s="2">
        <v>2</v>
      </c>
      <c r="P5" s="9">
        <v>0.41</v>
      </c>
      <c r="Q5" s="17">
        <v>150</v>
      </c>
      <c r="R5" s="2">
        <v>0.8</v>
      </c>
      <c r="S5" s="9">
        <v>14000</v>
      </c>
      <c r="T5" s="9">
        <v>0.21</v>
      </c>
      <c r="U5" s="9">
        <v>0.02</v>
      </c>
      <c r="V5" s="9">
        <v>0.17</v>
      </c>
      <c r="W5" s="2">
        <v>0.34</v>
      </c>
      <c r="X5" s="2">
        <v>0.13</v>
      </c>
      <c r="Y5" s="2">
        <v>0.33</v>
      </c>
      <c r="Z5" s="9">
        <v>0.46</v>
      </c>
      <c r="AA5" s="9">
        <v>0.18</v>
      </c>
      <c r="AB5" s="9">
        <v>0.5</v>
      </c>
      <c r="AC5" s="9">
        <v>5</v>
      </c>
      <c r="AD5" s="9">
        <v>2.6</v>
      </c>
      <c r="AE5" s="9">
        <v>4.7</v>
      </c>
      <c r="AF5" s="9">
        <v>16</v>
      </c>
      <c r="AG5" s="9">
        <v>47.5</v>
      </c>
      <c r="AH5" s="9">
        <v>18.8</v>
      </c>
      <c r="AI5" s="9">
        <v>32.200000000000003</v>
      </c>
      <c r="AJ5" s="9">
        <v>108</v>
      </c>
      <c r="AK5" s="9">
        <v>43</v>
      </c>
      <c r="AL5" s="9">
        <v>0</v>
      </c>
      <c r="AM5" s="9">
        <v>0</v>
      </c>
      <c r="AN5" s="9">
        <v>0</v>
      </c>
      <c r="AO5" s="7" t="s">
        <v>65</v>
      </c>
    </row>
    <row r="6" spans="1:41" x14ac:dyDescent="0.25">
      <c r="A6" s="2">
        <v>4</v>
      </c>
      <c r="B6" s="4" t="s">
        <v>44</v>
      </c>
      <c r="C6" s="17" t="s">
        <v>68</v>
      </c>
      <c r="D6" s="2">
        <v>36</v>
      </c>
      <c r="E6" s="2">
        <v>155</v>
      </c>
      <c r="F6" s="2">
        <v>18</v>
      </c>
      <c r="G6" s="2">
        <v>80</v>
      </c>
      <c r="H6" s="2">
        <v>850</v>
      </c>
      <c r="I6" s="2">
        <v>86</v>
      </c>
      <c r="J6" s="9">
        <v>54</v>
      </c>
      <c r="K6" s="9">
        <v>363</v>
      </c>
      <c r="L6" s="9">
        <v>39.6</v>
      </c>
      <c r="M6" s="2">
        <v>5</v>
      </c>
      <c r="N6" s="2">
        <v>0.4</v>
      </c>
      <c r="O6" s="2">
        <v>2</v>
      </c>
      <c r="P6" s="9">
        <v>0.43</v>
      </c>
      <c r="Q6" s="17">
        <v>150</v>
      </c>
      <c r="R6" s="2">
        <v>0.8</v>
      </c>
      <c r="S6" s="9">
        <v>13000</v>
      </c>
      <c r="T6" s="9">
        <v>0.24</v>
      </c>
      <c r="U6" s="9">
        <v>0.05</v>
      </c>
      <c r="V6" s="9">
        <v>0.19</v>
      </c>
      <c r="W6" s="2">
        <v>0.4</v>
      </c>
      <c r="X6" s="2">
        <v>0.1</v>
      </c>
      <c r="Y6" s="2">
        <v>0.28000000000000003</v>
      </c>
      <c r="Z6" s="9">
        <v>0.52</v>
      </c>
      <c r="AA6" s="9">
        <v>0.16</v>
      </c>
      <c r="AB6" s="9">
        <v>0.53</v>
      </c>
      <c r="AC6" s="9">
        <v>8.6</v>
      </c>
      <c r="AD6" s="9">
        <v>7.8</v>
      </c>
      <c r="AE6" s="9">
        <v>3.4</v>
      </c>
      <c r="AF6" s="9">
        <v>23.2</v>
      </c>
      <c r="AG6" s="9">
        <v>50.3</v>
      </c>
      <c r="AH6" s="9">
        <v>14.6</v>
      </c>
      <c r="AI6" s="9">
        <v>41.6</v>
      </c>
      <c r="AJ6" s="9">
        <v>136</v>
      </c>
      <c r="AK6" s="9">
        <v>45.6</v>
      </c>
      <c r="AL6" s="9">
        <v>0</v>
      </c>
      <c r="AM6" s="9">
        <v>0</v>
      </c>
      <c r="AN6" s="9">
        <v>0</v>
      </c>
      <c r="AO6" s="7" t="s">
        <v>65</v>
      </c>
    </row>
    <row r="7" spans="1:41" x14ac:dyDescent="0.25">
      <c r="A7" s="2">
        <v>5</v>
      </c>
      <c r="B7" s="4" t="s">
        <v>45</v>
      </c>
      <c r="C7" s="17" t="s">
        <v>68</v>
      </c>
      <c r="D7" s="2">
        <v>53</v>
      </c>
      <c r="E7" s="2">
        <v>305</v>
      </c>
      <c r="F7" s="2">
        <v>46</v>
      </c>
      <c r="G7" s="2">
        <v>132</v>
      </c>
      <c r="H7" s="2">
        <v>585</v>
      </c>
      <c r="I7" s="2">
        <v>181</v>
      </c>
      <c r="J7" s="9">
        <v>89</v>
      </c>
      <c r="K7" s="9">
        <v>449</v>
      </c>
      <c r="L7" s="9">
        <v>97</v>
      </c>
      <c r="M7" s="2">
        <v>5</v>
      </c>
      <c r="N7" s="2">
        <v>0.4</v>
      </c>
      <c r="O7" s="2">
        <v>2</v>
      </c>
      <c r="P7" s="9">
        <v>0.505</v>
      </c>
      <c r="Q7" s="17">
        <v>150</v>
      </c>
      <c r="R7" s="2">
        <v>0.8</v>
      </c>
      <c r="S7" s="9">
        <v>15000</v>
      </c>
      <c r="T7" s="13">
        <v>0.2225</v>
      </c>
      <c r="U7" s="13">
        <v>6.25E-2</v>
      </c>
      <c r="V7" s="13">
        <v>0.21500000000000002</v>
      </c>
      <c r="W7" s="3">
        <v>0.35</v>
      </c>
      <c r="X7" s="3">
        <v>0.1275</v>
      </c>
      <c r="Y7" s="3">
        <v>0.32250000000000001</v>
      </c>
      <c r="Z7" s="13">
        <v>0.5</v>
      </c>
      <c r="AA7" s="13">
        <v>0.18500000000000003</v>
      </c>
      <c r="AB7" s="13">
        <v>0.48749999999999999</v>
      </c>
      <c r="AC7" s="9">
        <v>11.8</v>
      </c>
      <c r="AD7" s="9">
        <v>19.100000000000001</v>
      </c>
      <c r="AE7" s="9">
        <v>9.9</v>
      </c>
      <c r="AF7" s="9">
        <v>32.4</v>
      </c>
      <c r="AG7" s="9">
        <v>56.7</v>
      </c>
      <c r="AH7" s="9">
        <v>36.6</v>
      </c>
      <c r="AI7" s="9">
        <v>66</v>
      </c>
      <c r="AJ7" s="9">
        <v>108.2</v>
      </c>
      <c r="AK7" s="9">
        <v>88.2</v>
      </c>
      <c r="AL7" s="9">
        <v>0</v>
      </c>
      <c r="AM7" s="9">
        <v>0</v>
      </c>
      <c r="AN7" s="9">
        <v>0</v>
      </c>
      <c r="AO7" s="7" t="s">
        <v>65</v>
      </c>
    </row>
    <row r="8" spans="1:41" s="4" customFormat="1" x14ac:dyDescent="0.25">
      <c r="A8" s="4">
        <v>6</v>
      </c>
      <c r="B8" s="4" t="s">
        <v>36</v>
      </c>
      <c r="C8" s="17" t="s">
        <v>68</v>
      </c>
      <c r="D8" s="4">
        <v>15</v>
      </c>
      <c r="E8" s="4">
        <v>108</v>
      </c>
      <c r="F8" s="4">
        <v>9</v>
      </c>
      <c r="G8" s="4">
        <v>45</v>
      </c>
      <c r="H8" s="4">
        <v>350</v>
      </c>
      <c r="I8" s="4">
        <v>22</v>
      </c>
      <c r="J8" s="11">
        <v>26</v>
      </c>
      <c r="K8" s="11">
        <v>194</v>
      </c>
      <c r="L8" s="11">
        <v>14.1</v>
      </c>
      <c r="M8" s="4">
        <v>5</v>
      </c>
      <c r="N8" s="4">
        <v>0.4</v>
      </c>
      <c r="O8" s="4">
        <v>2</v>
      </c>
      <c r="P8" s="12">
        <v>0.2</v>
      </c>
      <c r="Q8" s="17">
        <v>150</v>
      </c>
      <c r="R8" s="2">
        <v>0.8</v>
      </c>
      <c r="S8" s="9">
        <v>6000</v>
      </c>
      <c r="T8" s="11">
        <v>0.22</v>
      </c>
      <c r="U8" s="11">
        <v>0.09</v>
      </c>
      <c r="V8" s="11">
        <v>0.25</v>
      </c>
      <c r="W8" s="6">
        <v>0.33</v>
      </c>
      <c r="X8" s="6">
        <v>0.14000000000000001</v>
      </c>
      <c r="Y8" s="6">
        <v>0.34</v>
      </c>
      <c r="Z8" s="11">
        <v>0.51</v>
      </c>
      <c r="AA8" s="11">
        <v>0.2</v>
      </c>
      <c r="AB8" s="11">
        <v>0.46</v>
      </c>
      <c r="AC8" s="9">
        <v>3.3</v>
      </c>
      <c r="AD8" s="9">
        <v>9.6999999999999993</v>
      </c>
      <c r="AE8" s="9">
        <v>2.2999999999999998</v>
      </c>
      <c r="AF8" s="9">
        <v>9.9</v>
      </c>
      <c r="AG8" s="9">
        <v>32.1</v>
      </c>
      <c r="AH8" s="9">
        <v>5.3</v>
      </c>
      <c r="AI8" s="9">
        <v>23</v>
      </c>
      <c r="AJ8" s="9">
        <v>70</v>
      </c>
      <c r="AK8" s="9">
        <v>10.1</v>
      </c>
      <c r="AL8" s="11">
        <v>0</v>
      </c>
      <c r="AM8" s="11">
        <v>0</v>
      </c>
      <c r="AN8" s="11">
        <v>0</v>
      </c>
      <c r="AO8" s="7" t="s">
        <v>65</v>
      </c>
    </row>
    <row r="9" spans="1:41" s="4" customFormat="1" x14ac:dyDescent="0.25">
      <c r="A9" s="4">
        <v>7</v>
      </c>
      <c r="B9" s="4" t="s">
        <v>37</v>
      </c>
      <c r="C9" s="17" t="s">
        <v>68</v>
      </c>
      <c r="D9" s="4">
        <v>19</v>
      </c>
      <c r="E9" s="4">
        <v>124</v>
      </c>
      <c r="F9" s="4">
        <v>15</v>
      </c>
      <c r="G9" s="4">
        <v>80</v>
      </c>
      <c r="H9" s="4">
        <v>500</v>
      </c>
      <c r="I9" s="4">
        <v>42</v>
      </c>
      <c r="J9" s="11">
        <v>39</v>
      </c>
      <c r="K9" s="11">
        <v>249</v>
      </c>
      <c r="L9" s="11">
        <v>25.200000000000003</v>
      </c>
      <c r="M9" s="4">
        <v>5</v>
      </c>
      <c r="N9" s="4">
        <v>0.4</v>
      </c>
      <c r="O9" s="4">
        <v>2</v>
      </c>
      <c r="P9" s="12">
        <v>0.25</v>
      </c>
      <c r="Q9" s="17">
        <v>150</v>
      </c>
      <c r="R9" s="2">
        <v>0.8</v>
      </c>
      <c r="S9" s="9">
        <v>11000</v>
      </c>
      <c r="T9" s="11">
        <v>0.22</v>
      </c>
      <c r="U9" s="11">
        <v>0.09</v>
      </c>
      <c r="V9" s="11">
        <v>0.25</v>
      </c>
      <c r="W9" s="6">
        <v>0.33</v>
      </c>
      <c r="X9" s="6">
        <v>0.14000000000000001</v>
      </c>
      <c r="Y9" s="6">
        <v>0.34</v>
      </c>
      <c r="Z9" s="11">
        <v>0.51</v>
      </c>
      <c r="AA9" s="11">
        <v>0.2</v>
      </c>
      <c r="AB9" s="11">
        <v>0.46</v>
      </c>
      <c r="AC9" s="9">
        <v>4.2</v>
      </c>
      <c r="AD9" s="9">
        <v>11.2</v>
      </c>
      <c r="AE9" s="9">
        <v>3.8</v>
      </c>
      <c r="AF9" s="9">
        <v>16.3</v>
      </c>
      <c r="AG9" s="9">
        <v>43.7</v>
      </c>
      <c r="AH9" s="9">
        <v>9.6999999999999993</v>
      </c>
      <c r="AI9" s="9">
        <v>40.799999999999997</v>
      </c>
      <c r="AJ9" s="9">
        <v>100</v>
      </c>
      <c r="AK9" s="9">
        <v>19.3</v>
      </c>
      <c r="AL9" s="11">
        <v>0</v>
      </c>
      <c r="AM9" s="11">
        <v>0</v>
      </c>
      <c r="AN9" s="11">
        <v>0</v>
      </c>
      <c r="AO9" s="7" t="s">
        <v>65</v>
      </c>
    </row>
    <row r="10" spans="1:41" s="4" customFormat="1" x14ac:dyDescent="0.25">
      <c r="A10" s="4">
        <v>8</v>
      </c>
      <c r="B10" s="4" t="s">
        <v>38</v>
      </c>
      <c r="C10" s="17" t="s">
        <v>68</v>
      </c>
      <c r="D10" s="4">
        <v>25</v>
      </c>
      <c r="E10" s="4">
        <v>45.8</v>
      </c>
      <c r="F10" s="4">
        <v>25.3</v>
      </c>
      <c r="G10" s="4">
        <v>63.8</v>
      </c>
      <c r="H10" s="4">
        <v>386.1</v>
      </c>
      <c r="I10" s="4">
        <v>83.4</v>
      </c>
      <c r="J10" s="11">
        <v>41.1</v>
      </c>
      <c r="K10" s="11">
        <v>230.1</v>
      </c>
      <c r="L10" s="11">
        <v>42.9</v>
      </c>
      <c r="M10" s="4">
        <v>5</v>
      </c>
      <c r="N10" s="4">
        <v>0.4</v>
      </c>
      <c r="O10" s="4">
        <v>2</v>
      </c>
      <c r="P10" s="11">
        <v>0.38</v>
      </c>
      <c r="Q10" s="17">
        <v>150</v>
      </c>
      <c r="R10" s="2">
        <v>0.8</v>
      </c>
      <c r="S10" s="9">
        <v>14000</v>
      </c>
      <c r="T10" s="11">
        <v>-0.14000000000000001</v>
      </c>
      <c r="U10" s="11">
        <v>-0.34</v>
      </c>
      <c r="V10" s="11">
        <v>-0.71</v>
      </c>
      <c r="W10" s="6">
        <v>0.34</v>
      </c>
      <c r="X10" s="6">
        <v>0.21</v>
      </c>
      <c r="Y10" s="6">
        <v>0.67</v>
      </c>
      <c r="Z10" s="11">
        <v>1.17</v>
      </c>
      <c r="AA10" s="11">
        <v>1.36</v>
      </c>
      <c r="AB10" s="11">
        <v>2.68</v>
      </c>
      <c r="AC10" s="9">
        <v>-3.5</v>
      </c>
      <c r="AD10" s="9">
        <v>-15.6</v>
      </c>
      <c r="AE10" s="9">
        <v>-18</v>
      </c>
      <c r="AF10" s="9">
        <v>15.1</v>
      </c>
      <c r="AG10" s="9">
        <v>45.3</v>
      </c>
      <c r="AH10" s="9">
        <v>36.4</v>
      </c>
      <c r="AI10" s="9">
        <v>74.599999999999994</v>
      </c>
      <c r="AJ10" s="9">
        <v>525.1</v>
      </c>
      <c r="AK10" s="9">
        <v>223.5</v>
      </c>
      <c r="AL10" s="11">
        <v>0</v>
      </c>
      <c r="AM10" s="11">
        <v>0</v>
      </c>
      <c r="AN10" s="11">
        <v>0</v>
      </c>
      <c r="AO10" s="7" t="s">
        <v>64</v>
      </c>
    </row>
    <row r="11" spans="1:41" s="4" customFormat="1" x14ac:dyDescent="0.25">
      <c r="A11" s="4">
        <v>9</v>
      </c>
      <c r="B11" s="4" t="s">
        <v>39</v>
      </c>
      <c r="C11" s="17" t="s">
        <v>68</v>
      </c>
      <c r="D11" s="4">
        <v>54.9</v>
      </c>
      <c r="E11" s="4">
        <v>132.9</v>
      </c>
      <c r="F11" s="4">
        <v>47.3</v>
      </c>
      <c r="G11" s="4">
        <v>127.2</v>
      </c>
      <c r="H11" s="4">
        <v>505.9</v>
      </c>
      <c r="I11" s="4">
        <v>153.1</v>
      </c>
      <c r="J11" s="11">
        <v>80</v>
      </c>
      <c r="K11" s="11">
        <v>310.2</v>
      </c>
      <c r="L11" s="11">
        <v>79.900000000000006</v>
      </c>
      <c r="M11" s="4">
        <v>5</v>
      </c>
      <c r="N11" s="4">
        <v>0.4</v>
      </c>
      <c r="O11" s="4">
        <v>2</v>
      </c>
      <c r="P11" s="11">
        <v>0.4</v>
      </c>
      <c r="Q11" s="17">
        <v>150</v>
      </c>
      <c r="R11" s="2">
        <v>0.8</v>
      </c>
      <c r="S11" s="9">
        <v>13000</v>
      </c>
      <c r="T11" s="11">
        <v>0.09</v>
      </c>
      <c r="U11" s="11">
        <v>-0.43</v>
      </c>
      <c r="V11" s="11">
        <v>0.02</v>
      </c>
      <c r="W11" s="6">
        <v>0.23</v>
      </c>
      <c r="X11" s="6">
        <v>0.13</v>
      </c>
      <c r="Y11" s="6">
        <v>0.43</v>
      </c>
      <c r="Z11" s="11">
        <v>0.69</v>
      </c>
      <c r="AA11" s="11">
        <v>0.42</v>
      </c>
      <c r="AB11" s="11">
        <v>1.05</v>
      </c>
      <c r="AC11" s="9">
        <v>4.9000000000000004</v>
      </c>
      <c r="AD11" s="9">
        <v>-57.1</v>
      </c>
      <c r="AE11" s="9">
        <v>0.9</v>
      </c>
      <c r="AF11" s="9">
        <v>20.9</v>
      </c>
      <c r="AG11" s="9">
        <v>41.5</v>
      </c>
      <c r="AH11" s="9">
        <v>43.1</v>
      </c>
      <c r="AI11" s="9">
        <v>87.8</v>
      </c>
      <c r="AJ11" s="9">
        <v>212.5</v>
      </c>
      <c r="AK11" s="9">
        <v>160.80000000000001</v>
      </c>
      <c r="AL11" s="11">
        <v>0</v>
      </c>
      <c r="AM11" s="11">
        <v>0</v>
      </c>
      <c r="AN11" s="11">
        <v>0</v>
      </c>
      <c r="AO11" s="7" t="s">
        <v>64</v>
      </c>
    </row>
    <row r="12" spans="1:41" s="4" customFormat="1" x14ac:dyDescent="0.25">
      <c r="A12" s="4">
        <v>10</v>
      </c>
      <c r="B12" s="4" t="s">
        <v>40</v>
      </c>
      <c r="C12" s="17" t="s">
        <v>68</v>
      </c>
      <c r="D12" s="4">
        <v>53</v>
      </c>
      <c r="E12" s="4">
        <v>305</v>
      </c>
      <c r="F12" s="4">
        <v>46</v>
      </c>
      <c r="G12" s="4">
        <v>132</v>
      </c>
      <c r="H12" s="4">
        <v>585</v>
      </c>
      <c r="I12" s="4">
        <v>181</v>
      </c>
      <c r="J12" s="11">
        <v>89</v>
      </c>
      <c r="K12" s="11">
        <v>449</v>
      </c>
      <c r="L12" s="11">
        <v>97</v>
      </c>
      <c r="M12" s="4">
        <v>5</v>
      </c>
      <c r="N12" s="4">
        <v>0.4</v>
      </c>
      <c r="O12" s="4">
        <v>2</v>
      </c>
      <c r="P12" s="12">
        <v>0.35</v>
      </c>
      <c r="Q12" s="17">
        <v>150</v>
      </c>
      <c r="R12" s="2">
        <v>0.8</v>
      </c>
      <c r="S12" s="9">
        <v>15000</v>
      </c>
      <c r="T12" s="14">
        <v>0.2225</v>
      </c>
      <c r="U12" s="14">
        <v>6.25E-2</v>
      </c>
      <c r="V12" s="14">
        <v>0.21500000000000002</v>
      </c>
      <c r="W12" s="6">
        <v>0.35</v>
      </c>
      <c r="X12" s="6">
        <v>0.13</v>
      </c>
      <c r="Y12" s="6">
        <v>0.32</v>
      </c>
      <c r="Z12" s="14">
        <v>0.5</v>
      </c>
      <c r="AA12" s="14">
        <v>0.18500000000000003</v>
      </c>
      <c r="AB12" s="14">
        <v>0.48749999999999999</v>
      </c>
      <c r="AC12" s="9">
        <v>11.8</v>
      </c>
      <c r="AD12" s="9">
        <v>19.100000000000001</v>
      </c>
      <c r="AE12" s="9">
        <v>9.9</v>
      </c>
      <c r="AF12" s="9">
        <v>32.4</v>
      </c>
      <c r="AG12" s="9">
        <v>57.9</v>
      </c>
      <c r="AH12" s="9">
        <v>36.299999999999997</v>
      </c>
      <c r="AI12" s="9">
        <v>66</v>
      </c>
      <c r="AJ12" s="9">
        <v>108.2</v>
      </c>
      <c r="AK12" s="9">
        <v>88.2</v>
      </c>
      <c r="AL12" s="11">
        <v>0</v>
      </c>
      <c r="AM12" s="11">
        <v>0</v>
      </c>
      <c r="AN12" s="11">
        <v>0</v>
      </c>
      <c r="AO12" s="7" t="s">
        <v>65</v>
      </c>
    </row>
    <row r="13" spans="1:41" s="4" customFormat="1" x14ac:dyDescent="0.25">
      <c r="A13" s="4">
        <v>11</v>
      </c>
      <c r="B13" s="4" t="s">
        <v>46</v>
      </c>
      <c r="C13" s="17" t="s">
        <v>68</v>
      </c>
      <c r="D13" s="4">
        <v>15</v>
      </c>
      <c r="E13" s="4">
        <v>108</v>
      </c>
      <c r="F13" s="4">
        <v>9</v>
      </c>
      <c r="G13" s="4">
        <v>45</v>
      </c>
      <c r="H13" s="4">
        <v>350</v>
      </c>
      <c r="I13" s="4">
        <v>22</v>
      </c>
      <c r="J13" s="11">
        <v>26</v>
      </c>
      <c r="K13" s="11">
        <v>194</v>
      </c>
      <c r="L13" s="11">
        <v>14.1</v>
      </c>
      <c r="M13" s="4">
        <v>5</v>
      </c>
      <c r="N13" s="4">
        <v>0.4</v>
      </c>
      <c r="O13" s="4">
        <v>2</v>
      </c>
      <c r="P13" s="12">
        <v>0.2</v>
      </c>
      <c r="Q13" s="17">
        <v>150</v>
      </c>
      <c r="R13" s="4">
        <v>0.65</v>
      </c>
      <c r="S13" s="11">
        <v>3000</v>
      </c>
      <c r="T13" s="11">
        <v>0.22</v>
      </c>
      <c r="U13" s="11">
        <v>0.09</v>
      </c>
      <c r="V13" s="11">
        <v>0.25</v>
      </c>
      <c r="W13" s="4">
        <v>0.33</v>
      </c>
      <c r="X13" s="4">
        <v>0.14000000000000001</v>
      </c>
      <c r="Y13" s="4">
        <v>0.34</v>
      </c>
      <c r="Z13" s="11">
        <v>0.51</v>
      </c>
      <c r="AA13" s="11">
        <v>0.2</v>
      </c>
      <c r="AB13" s="11">
        <v>0.46</v>
      </c>
      <c r="AC13" s="9">
        <v>3.3</v>
      </c>
      <c r="AD13" s="9">
        <v>9.6999999999999993</v>
      </c>
      <c r="AE13" s="9">
        <v>2.2999999999999998</v>
      </c>
      <c r="AF13" s="9">
        <v>9.9</v>
      </c>
      <c r="AG13" s="9">
        <v>32.1</v>
      </c>
      <c r="AH13" s="9">
        <v>5.3</v>
      </c>
      <c r="AI13" s="9">
        <v>23</v>
      </c>
      <c r="AJ13" s="9">
        <v>70</v>
      </c>
      <c r="AK13" s="9">
        <v>10.1</v>
      </c>
      <c r="AL13" s="11">
        <v>0</v>
      </c>
      <c r="AM13" s="11">
        <v>0</v>
      </c>
      <c r="AN13" s="11">
        <v>0</v>
      </c>
      <c r="AO13" s="7" t="s">
        <v>65</v>
      </c>
    </row>
    <row r="14" spans="1:41" s="4" customFormat="1" x14ac:dyDescent="0.25">
      <c r="A14" s="4">
        <v>12</v>
      </c>
      <c r="B14" s="4" t="s">
        <v>47</v>
      </c>
      <c r="C14" s="17" t="s">
        <v>68</v>
      </c>
      <c r="D14" s="4">
        <v>19</v>
      </c>
      <c r="E14" s="4">
        <v>124</v>
      </c>
      <c r="F14" s="4">
        <v>15</v>
      </c>
      <c r="G14" s="4">
        <v>80</v>
      </c>
      <c r="H14" s="4">
        <v>500</v>
      </c>
      <c r="I14" s="4">
        <v>42</v>
      </c>
      <c r="J14" s="11">
        <v>39</v>
      </c>
      <c r="K14" s="11">
        <v>249</v>
      </c>
      <c r="L14" s="11">
        <v>25.200000000000003</v>
      </c>
      <c r="M14" s="4">
        <v>5</v>
      </c>
      <c r="N14" s="4">
        <v>0.4</v>
      </c>
      <c r="O14" s="4">
        <v>2</v>
      </c>
      <c r="P14" s="12">
        <v>0.25</v>
      </c>
      <c r="Q14" s="17">
        <v>150</v>
      </c>
      <c r="R14" s="4">
        <v>0.5</v>
      </c>
      <c r="S14" s="11">
        <v>6500</v>
      </c>
      <c r="T14" s="11">
        <v>0.22</v>
      </c>
      <c r="U14" s="11">
        <v>0.09</v>
      </c>
      <c r="V14" s="11">
        <v>0.25</v>
      </c>
      <c r="W14" s="4">
        <v>0.36</v>
      </c>
      <c r="X14" s="4">
        <v>0.15</v>
      </c>
      <c r="Y14" s="4">
        <v>0.36</v>
      </c>
      <c r="Z14" s="11">
        <v>0.51</v>
      </c>
      <c r="AA14" s="11">
        <v>0.2</v>
      </c>
      <c r="AB14" s="11">
        <v>0.46</v>
      </c>
      <c r="AC14" s="9">
        <v>4.2</v>
      </c>
      <c r="AD14" s="9">
        <v>11.2</v>
      </c>
      <c r="AE14" s="9">
        <v>3.8</v>
      </c>
      <c r="AF14" s="9">
        <v>17.8</v>
      </c>
      <c r="AG14" s="9">
        <v>46.8</v>
      </c>
      <c r="AH14" s="9">
        <v>10.3</v>
      </c>
      <c r="AI14" s="9">
        <v>40.799999999999997</v>
      </c>
      <c r="AJ14" s="9">
        <v>100</v>
      </c>
      <c r="AK14" s="9">
        <v>19.3</v>
      </c>
      <c r="AL14" s="11">
        <v>0</v>
      </c>
      <c r="AM14" s="11">
        <v>0</v>
      </c>
      <c r="AN14" s="11">
        <v>0</v>
      </c>
      <c r="AO14" s="7" t="s">
        <v>65</v>
      </c>
    </row>
    <row r="15" spans="1:41" s="4" customFormat="1" x14ac:dyDescent="0.25">
      <c r="A15" s="4">
        <v>13</v>
      </c>
      <c r="B15" s="4" t="s">
        <v>48</v>
      </c>
      <c r="C15" s="17" t="s">
        <v>68</v>
      </c>
      <c r="D15" s="4">
        <v>25</v>
      </c>
      <c r="E15" s="4">
        <v>45.8</v>
      </c>
      <c r="F15" s="4">
        <v>25.3</v>
      </c>
      <c r="G15" s="4">
        <v>63.8</v>
      </c>
      <c r="H15" s="4">
        <v>386.1</v>
      </c>
      <c r="I15" s="4">
        <v>83.4</v>
      </c>
      <c r="J15" s="11">
        <v>41.1</v>
      </c>
      <c r="K15" s="11">
        <v>230.1</v>
      </c>
      <c r="L15" s="11">
        <v>42.9</v>
      </c>
      <c r="M15" s="4">
        <v>5</v>
      </c>
      <c r="N15" s="4">
        <v>0.4</v>
      </c>
      <c r="O15" s="4">
        <v>2</v>
      </c>
      <c r="P15" s="11">
        <v>0.38</v>
      </c>
      <c r="Q15" s="17">
        <v>150</v>
      </c>
      <c r="R15" s="4">
        <v>0.55000000000000004</v>
      </c>
      <c r="S15" s="11">
        <v>8000</v>
      </c>
      <c r="T15" s="11">
        <v>-0.14000000000000001</v>
      </c>
      <c r="U15" s="11">
        <v>-0.34</v>
      </c>
      <c r="V15" s="11">
        <v>-0.71</v>
      </c>
      <c r="W15" s="4">
        <v>0.4</v>
      </c>
      <c r="X15" s="4">
        <v>0.26</v>
      </c>
      <c r="Y15" s="4">
        <v>0.82</v>
      </c>
      <c r="Z15" s="11">
        <v>1.17</v>
      </c>
      <c r="AA15" s="11">
        <v>1.36</v>
      </c>
      <c r="AB15" s="11">
        <v>2.68</v>
      </c>
      <c r="AC15" s="9">
        <v>-3.5</v>
      </c>
      <c r="AD15" s="9">
        <v>-15.6</v>
      </c>
      <c r="AE15" s="9">
        <v>-18</v>
      </c>
      <c r="AF15" s="9">
        <v>17.8</v>
      </c>
      <c r="AG15" s="9">
        <v>56.1</v>
      </c>
      <c r="AH15" s="9">
        <v>44.6</v>
      </c>
      <c r="AI15" s="9">
        <v>74.599999999999994</v>
      </c>
      <c r="AJ15" s="9">
        <v>525.1</v>
      </c>
      <c r="AK15" s="9">
        <v>223.5</v>
      </c>
      <c r="AL15" s="11">
        <v>0</v>
      </c>
      <c r="AM15" s="11">
        <v>0</v>
      </c>
      <c r="AN15" s="11">
        <v>0</v>
      </c>
      <c r="AO15" s="7" t="s">
        <v>64</v>
      </c>
    </row>
    <row r="16" spans="1:41" s="4" customFormat="1" x14ac:dyDescent="0.25">
      <c r="A16" s="4">
        <v>14</v>
      </c>
      <c r="B16" s="4" t="s">
        <v>49</v>
      </c>
      <c r="C16" s="17" t="s">
        <v>68</v>
      </c>
      <c r="D16" s="4">
        <v>54.9</v>
      </c>
      <c r="E16" s="4">
        <v>132.9</v>
      </c>
      <c r="F16" s="4">
        <v>47.3</v>
      </c>
      <c r="G16" s="4">
        <v>127.2</v>
      </c>
      <c r="H16" s="4">
        <v>505.9</v>
      </c>
      <c r="I16" s="4">
        <v>153.1</v>
      </c>
      <c r="J16" s="11">
        <v>80</v>
      </c>
      <c r="K16" s="11">
        <v>310.2</v>
      </c>
      <c r="L16" s="11">
        <v>79.900000000000006</v>
      </c>
      <c r="M16" s="4">
        <v>5</v>
      </c>
      <c r="N16" s="4">
        <v>0.4</v>
      </c>
      <c r="O16" s="4">
        <v>2</v>
      </c>
      <c r="P16" s="11">
        <v>0.4</v>
      </c>
      <c r="Q16" s="17">
        <v>150</v>
      </c>
      <c r="R16" s="4">
        <v>0.7</v>
      </c>
      <c r="S16" s="11">
        <v>8500</v>
      </c>
      <c r="T16" s="11">
        <v>0.09</v>
      </c>
      <c r="U16" s="11">
        <v>-0.43</v>
      </c>
      <c r="V16" s="11">
        <v>0.02</v>
      </c>
      <c r="W16" s="4">
        <v>0.34</v>
      </c>
      <c r="X16" s="4">
        <v>0.19</v>
      </c>
      <c r="Y16" s="4">
        <v>0.49</v>
      </c>
      <c r="Z16" s="11">
        <v>0.69</v>
      </c>
      <c r="AA16" s="11">
        <v>0.42</v>
      </c>
      <c r="AB16" s="11">
        <v>1.05</v>
      </c>
      <c r="AC16" s="9">
        <v>4.9000000000000004</v>
      </c>
      <c r="AD16" s="9">
        <v>-57.1</v>
      </c>
      <c r="AE16" s="9">
        <v>0.9</v>
      </c>
      <c r="AF16" s="9">
        <v>31</v>
      </c>
      <c r="AG16" s="9">
        <v>60.7</v>
      </c>
      <c r="AH16" s="9">
        <v>49.1</v>
      </c>
      <c r="AI16" s="9">
        <v>87.8</v>
      </c>
      <c r="AJ16" s="9">
        <v>212.5</v>
      </c>
      <c r="AK16" s="9">
        <v>160.80000000000001</v>
      </c>
      <c r="AL16" s="11">
        <v>0</v>
      </c>
      <c r="AM16" s="11">
        <v>0</v>
      </c>
      <c r="AN16" s="11">
        <v>0</v>
      </c>
      <c r="AO16" s="7" t="s">
        <v>64</v>
      </c>
    </row>
    <row r="17" spans="1:41" s="4" customFormat="1" x14ac:dyDescent="0.25">
      <c r="A17" s="4">
        <v>15</v>
      </c>
      <c r="B17" s="4" t="s">
        <v>50</v>
      </c>
      <c r="C17" s="17" t="s">
        <v>68</v>
      </c>
      <c r="D17" s="4">
        <v>53</v>
      </c>
      <c r="E17" s="4">
        <v>305</v>
      </c>
      <c r="F17" s="4">
        <v>46</v>
      </c>
      <c r="G17" s="4">
        <v>132</v>
      </c>
      <c r="H17" s="4">
        <v>585</v>
      </c>
      <c r="I17" s="4">
        <v>181</v>
      </c>
      <c r="J17" s="11">
        <v>89</v>
      </c>
      <c r="K17" s="11">
        <v>449</v>
      </c>
      <c r="L17" s="11">
        <v>97</v>
      </c>
      <c r="M17" s="4">
        <v>5</v>
      </c>
      <c r="N17" s="4">
        <v>0.4</v>
      </c>
      <c r="O17" s="4">
        <v>2</v>
      </c>
      <c r="P17" s="12">
        <v>0.35</v>
      </c>
      <c r="Q17" s="17">
        <v>150</v>
      </c>
      <c r="R17" s="4">
        <v>0.6</v>
      </c>
      <c r="S17" s="11">
        <v>22000</v>
      </c>
      <c r="T17" s="14">
        <v>0.2225</v>
      </c>
      <c r="U17" s="14">
        <v>6.25E-2</v>
      </c>
      <c r="V17" s="14">
        <v>0.21500000000000002</v>
      </c>
      <c r="W17" s="5">
        <v>0.38</v>
      </c>
      <c r="X17" s="5">
        <v>0.14000000000000001</v>
      </c>
      <c r="Y17" s="5">
        <v>0.37</v>
      </c>
      <c r="Z17" s="14">
        <v>0.5</v>
      </c>
      <c r="AA17" s="14">
        <v>0.18500000000000003</v>
      </c>
      <c r="AB17" s="14">
        <v>0.48749999999999999</v>
      </c>
      <c r="AC17" s="9">
        <v>11.8</v>
      </c>
      <c r="AD17" s="9">
        <v>19.100000000000001</v>
      </c>
      <c r="AE17" s="9">
        <v>9.9</v>
      </c>
      <c r="AF17" s="9">
        <v>35.200000000000003</v>
      </c>
      <c r="AG17" s="9">
        <v>62.3</v>
      </c>
      <c r="AH17" s="9">
        <v>42</v>
      </c>
      <c r="AI17" s="9">
        <v>66</v>
      </c>
      <c r="AJ17" s="9">
        <v>108.2</v>
      </c>
      <c r="AK17" s="9">
        <v>88.2</v>
      </c>
      <c r="AL17" s="11">
        <v>0</v>
      </c>
      <c r="AM17" s="11">
        <v>0</v>
      </c>
      <c r="AN17" s="11">
        <v>0</v>
      </c>
      <c r="AO17" s="7" t="s">
        <v>65</v>
      </c>
    </row>
    <row r="18" spans="1:41" x14ac:dyDescent="0.25">
      <c r="A18" s="2">
        <v>16</v>
      </c>
      <c r="B18" s="2" t="s">
        <v>51</v>
      </c>
      <c r="C18" s="17" t="s">
        <v>68</v>
      </c>
      <c r="D18" s="2">
        <v>26</v>
      </c>
      <c r="E18" s="2">
        <v>180</v>
      </c>
      <c r="F18" s="2">
        <v>24</v>
      </c>
      <c r="G18" s="2">
        <v>60</v>
      </c>
      <c r="H18" s="2">
        <v>540</v>
      </c>
      <c r="I18" s="2">
        <v>96</v>
      </c>
      <c r="M18" s="2">
        <v>5</v>
      </c>
      <c r="N18" s="2">
        <v>0.4</v>
      </c>
      <c r="O18" s="2">
        <v>2</v>
      </c>
      <c r="P18" s="15">
        <v>0.4</v>
      </c>
      <c r="Q18" s="17">
        <v>150</v>
      </c>
      <c r="R18" s="4">
        <v>0.7</v>
      </c>
      <c r="S18" s="9">
        <v>8000</v>
      </c>
      <c r="W18" s="7">
        <v>0.5</v>
      </c>
      <c r="X18" s="7">
        <v>0.1</v>
      </c>
      <c r="Y18" s="7">
        <v>0.5</v>
      </c>
      <c r="AF18" s="9">
        <v>21.5</v>
      </c>
      <c r="AG18" s="9">
        <v>36</v>
      </c>
      <c r="AH18" s="9">
        <v>30</v>
      </c>
    </row>
    <row r="19" spans="1:41" x14ac:dyDescent="0.25">
      <c r="A19" s="2">
        <v>17</v>
      </c>
      <c r="B19" s="2" t="s">
        <v>52</v>
      </c>
      <c r="C19" s="17" t="s">
        <v>68</v>
      </c>
      <c r="D19" s="2">
        <v>30</v>
      </c>
      <c r="E19" s="2">
        <v>160</v>
      </c>
      <c r="F19" s="2">
        <v>30</v>
      </c>
      <c r="G19" s="2">
        <v>80</v>
      </c>
      <c r="H19" s="2">
        <v>600</v>
      </c>
      <c r="I19" s="2">
        <v>120</v>
      </c>
      <c r="M19" s="2">
        <v>5</v>
      </c>
      <c r="N19" s="2">
        <v>0.4</v>
      </c>
      <c r="O19" s="2">
        <v>2</v>
      </c>
      <c r="P19" s="15">
        <v>0.4</v>
      </c>
      <c r="Q19" s="17">
        <v>175</v>
      </c>
      <c r="R19" s="4">
        <v>0.7</v>
      </c>
      <c r="S19" s="9">
        <v>6000</v>
      </c>
      <c r="W19" s="7">
        <v>0.5</v>
      </c>
      <c r="X19" s="7">
        <v>0.1</v>
      </c>
      <c r="Y19" s="7">
        <v>0.5</v>
      </c>
      <c r="AF19" s="9">
        <v>27.5</v>
      </c>
      <c r="AG19" s="9">
        <v>38</v>
      </c>
      <c r="AH19" s="9">
        <v>37.5</v>
      </c>
    </row>
    <row r="20" spans="1:41" x14ac:dyDescent="0.25">
      <c r="A20" s="2">
        <v>18</v>
      </c>
      <c r="B20" s="2" t="s">
        <v>55</v>
      </c>
      <c r="C20" s="17" t="s">
        <v>54</v>
      </c>
      <c r="D20" s="2">
        <v>27</v>
      </c>
      <c r="E20" s="2">
        <v>194</v>
      </c>
      <c r="F20" s="2">
        <v>16</v>
      </c>
      <c r="G20" s="2">
        <v>80</v>
      </c>
      <c r="H20" s="2">
        <v>505</v>
      </c>
      <c r="I20" s="2">
        <v>87</v>
      </c>
      <c r="M20" s="2">
        <v>5</v>
      </c>
      <c r="N20" s="2">
        <v>0.4</v>
      </c>
      <c r="O20" s="2">
        <v>2</v>
      </c>
      <c r="P20" s="7">
        <v>0.4</v>
      </c>
      <c r="Q20" s="16">
        <v>150</v>
      </c>
      <c r="R20" s="4">
        <v>0.7</v>
      </c>
      <c r="S20" s="9">
        <v>20000</v>
      </c>
      <c r="W20" s="3">
        <f>AVERAGE(0.29,0.22,0.38)</f>
        <v>0.29666666666666669</v>
      </c>
      <c r="X20" s="3">
        <f>AVERAGE(0.05, 0.1, 0.1)</f>
        <v>8.3333333333333329E-2</v>
      </c>
      <c r="Y20" s="2">
        <v>0.08</v>
      </c>
      <c r="Z20" s="9">
        <v>0.83</v>
      </c>
      <c r="AA20" s="9">
        <v>0.32</v>
      </c>
      <c r="AB20" s="9">
        <v>0.98</v>
      </c>
      <c r="AF20" s="9">
        <v>15.9</v>
      </c>
      <c r="AG20" s="9">
        <v>29.1</v>
      </c>
      <c r="AH20" s="9">
        <v>4.0999999999999996</v>
      </c>
      <c r="AI20" s="9">
        <v>66.400000000000006</v>
      </c>
      <c r="AJ20" s="9">
        <v>161.6</v>
      </c>
      <c r="AK20" s="9">
        <v>85.3</v>
      </c>
    </row>
    <row r="21" spans="1:41" x14ac:dyDescent="0.25">
      <c r="A21" s="2">
        <v>19</v>
      </c>
      <c r="B21" s="2" t="s">
        <v>56</v>
      </c>
      <c r="C21" s="17" t="s">
        <v>54</v>
      </c>
      <c r="D21" s="7">
        <f t="shared" ref="D21:I21" si="0">ROUND(D$19/D$18*D20,0)</f>
        <v>31</v>
      </c>
      <c r="E21" s="7">
        <f t="shared" si="0"/>
        <v>172</v>
      </c>
      <c r="F21" s="7">
        <f t="shared" si="0"/>
        <v>20</v>
      </c>
      <c r="G21" s="7">
        <f t="shared" si="0"/>
        <v>107</v>
      </c>
      <c r="H21" s="7">
        <f t="shared" si="0"/>
        <v>561</v>
      </c>
      <c r="I21" s="7">
        <f t="shared" si="0"/>
        <v>109</v>
      </c>
      <c r="M21" s="2">
        <v>5</v>
      </c>
      <c r="N21" s="2">
        <v>0.4</v>
      </c>
      <c r="O21" s="2">
        <v>2</v>
      </c>
      <c r="P21" s="7">
        <v>0.4</v>
      </c>
      <c r="Q21" s="16">
        <v>175</v>
      </c>
      <c r="R21" s="4">
        <v>0.7</v>
      </c>
      <c r="S21" s="9">
        <v>13000</v>
      </c>
      <c r="W21" s="7">
        <v>0.35</v>
      </c>
      <c r="X21" s="7">
        <v>0.1</v>
      </c>
      <c r="Y21" s="7">
        <v>0.1</v>
      </c>
      <c r="AF21" s="9">
        <v>24.2</v>
      </c>
      <c r="AG21" s="9">
        <v>36.700000000000003</v>
      </c>
      <c r="AH21" s="9">
        <v>6.5</v>
      </c>
    </row>
    <row r="22" spans="1:41" x14ac:dyDescent="0.25">
      <c r="A22" s="2">
        <v>20</v>
      </c>
      <c r="B22" s="2" t="s">
        <v>57</v>
      </c>
      <c r="C22" s="17" t="s">
        <v>54</v>
      </c>
      <c r="D22" s="2">
        <v>25</v>
      </c>
      <c r="E22" s="2">
        <v>120</v>
      </c>
      <c r="F22" s="2">
        <f>12000*0.4/200</f>
        <v>24</v>
      </c>
      <c r="G22" s="2">
        <v>65</v>
      </c>
      <c r="H22" s="2">
        <v>480</v>
      </c>
      <c r="I22" s="2">
        <f>170*0.4</f>
        <v>68</v>
      </c>
      <c r="M22" s="2">
        <v>5</v>
      </c>
      <c r="N22" s="2">
        <v>0.4</v>
      </c>
      <c r="O22" s="2">
        <v>2</v>
      </c>
      <c r="P22" s="9">
        <v>0.44</v>
      </c>
      <c r="Q22" s="16">
        <v>125</v>
      </c>
      <c r="R22" s="4">
        <v>0.7</v>
      </c>
      <c r="S22" s="9">
        <v>11000</v>
      </c>
      <c r="T22" s="9">
        <v>0.39</v>
      </c>
      <c r="U22" s="9">
        <v>0.06</v>
      </c>
      <c r="V22" s="9">
        <v>0.08</v>
      </c>
      <c r="W22" s="2">
        <f>MEDIAN(0.54,0.39,0.49)</f>
        <v>0.49</v>
      </c>
      <c r="X22" s="2">
        <f>MEDIAN(0.06,0.15)</f>
        <v>0.105</v>
      </c>
      <c r="Y22" s="2">
        <f>MEDIAN(0.08,0.11,0.12,0.23)</f>
        <v>0.11499999999999999</v>
      </c>
      <c r="Z22" s="9">
        <v>0.54</v>
      </c>
      <c r="AA22" s="9">
        <v>0.15</v>
      </c>
      <c r="AB22" s="9">
        <v>0.23</v>
      </c>
      <c r="AC22" s="9">
        <v>9.8000000000000007</v>
      </c>
      <c r="AD22" s="9">
        <v>7.2</v>
      </c>
      <c r="AE22" s="9">
        <v>1.9</v>
      </c>
      <c r="AF22" s="9">
        <f>(AVERAGE(D22,G22)*W22)</f>
        <v>22.05</v>
      </c>
      <c r="AG22" s="9">
        <f t="shared" ref="AG22:AH22" si="1">(AVERAGE(E22,H22)*X22)</f>
        <v>31.5</v>
      </c>
      <c r="AH22" s="9">
        <f t="shared" si="1"/>
        <v>5.2899999999999991</v>
      </c>
      <c r="AI22" s="9">
        <v>35.1</v>
      </c>
      <c r="AJ22" s="9">
        <v>72</v>
      </c>
      <c r="AK22" s="9">
        <v>15.6</v>
      </c>
      <c r="AO22" s="7" t="s">
        <v>65</v>
      </c>
    </row>
    <row r="23" spans="1:41" x14ac:dyDescent="0.25">
      <c r="A23" s="2">
        <v>21</v>
      </c>
      <c r="B23" s="2" t="s">
        <v>58</v>
      </c>
      <c r="C23" s="17" t="s">
        <v>54</v>
      </c>
      <c r="D23" s="2">
        <v>22</v>
      </c>
      <c r="E23" s="2">
        <f>6000/50</f>
        <v>120</v>
      </c>
      <c r="F23" s="2">
        <v>45</v>
      </c>
      <c r="G23" s="2">
        <f>6000/75</f>
        <v>80</v>
      </c>
      <c r="H23" s="2">
        <f>6000/20</f>
        <v>300</v>
      </c>
      <c r="I23" s="2">
        <v>134</v>
      </c>
      <c r="M23" s="2">
        <v>5</v>
      </c>
      <c r="N23" s="2">
        <v>0.4</v>
      </c>
      <c r="O23" s="2">
        <v>2</v>
      </c>
      <c r="P23" s="9">
        <v>0.38</v>
      </c>
      <c r="Q23" s="16">
        <v>125</v>
      </c>
      <c r="R23" s="4">
        <v>0.7</v>
      </c>
      <c r="S23" s="9">
        <v>11000</v>
      </c>
      <c r="W23" s="7">
        <v>0.35</v>
      </c>
      <c r="X23" s="7">
        <v>0.1</v>
      </c>
      <c r="Y23" s="7">
        <v>0.1</v>
      </c>
      <c r="AF23" s="9">
        <v>17.899999999999999</v>
      </c>
      <c r="AG23" s="9">
        <v>21</v>
      </c>
      <c r="AH23" s="9">
        <v>9</v>
      </c>
      <c r="AO23" s="7" t="s">
        <v>66</v>
      </c>
    </row>
    <row r="24" spans="1:41" x14ac:dyDescent="0.25">
      <c r="A24" s="2">
        <v>22</v>
      </c>
      <c r="B24" s="2" t="s">
        <v>59</v>
      </c>
      <c r="C24" s="17" t="s">
        <v>54</v>
      </c>
      <c r="D24" s="7">
        <f t="shared" ref="D24:I24" si="2">ROUND(AVERAGE(D20:D23),0)</f>
        <v>26</v>
      </c>
      <c r="E24" s="7">
        <f t="shared" si="2"/>
        <v>152</v>
      </c>
      <c r="F24" s="7">
        <f t="shared" si="2"/>
        <v>26</v>
      </c>
      <c r="G24" s="7">
        <f t="shared" si="2"/>
        <v>83</v>
      </c>
      <c r="H24" s="7">
        <f t="shared" si="2"/>
        <v>462</v>
      </c>
      <c r="I24" s="7">
        <f t="shared" si="2"/>
        <v>100</v>
      </c>
      <c r="M24" s="2">
        <v>5</v>
      </c>
      <c r="N24" s="2">
        <v>0.4</v>
      </c>
      <c r="O24" s="2">
        <v>2</v>
      </c>
      <c r="P24" s="7">
        <v>0.4</v>
      </c>
      <c r="Q24" s="16">
        <v>100</v>
      </c>
      <c r="R24" s="4">
        <v>0.7</v>
      </c>
      <c r="S24" s="9">
        <v>10000</v>
      </c>
      <c r="W24" s="7">
        <v>0.35</v>
      </c>
      <c r="X24" s="7">
        <v>0.1</v>
      </c>
      <c r="Y24" s="7">
        <v>0.1</v>
      </c>
      <c r="AF24" s="9">
        <v>19.100000000000001</v>
      </c>
      <c r="AG24" s="9">
        <v>30.7</v>
      </c>
      <c r="AH24" s="9">
        <v>6.3</v>
      </c>
    </row>
    <row r="25" spans="1:41" x14ac:dyDescent="0.25">
      <c r="A25" s="2">
        <v>23</v>
      </c>
      <c r="B25" s="2" t="s">
        <v>55</v>
      </c>
      <c r="C25" s="17" t="s">
        <v>61</v>
      </c>
      <c r="D25" s="2">
        <v>27</v>
      </c>
      <c r="E25" s="2">
        <v>194</v>
      </c>
      <c r="F25" s="2">
        <v>16</v>
      </c>
      <c r="G25" s="2">
        <f>ROUND(G20-((G20-D20)/4),0)</f>
        <v>67</v>
      </c>
      <c r="H25" s="2">
        <f t="shared" ref="H25:I25" si="3">ROUND(H20-((H20-E20)/4),0)</f>
        <v>427</v>
      </c>
      <c r="I25" s="2">
        <f t="shared" si="3"/>
        <v>69</v>
      </c>
      <c r="M25" s="2">
        <v>5</v>
      </c>
      <c r="N25" s="2">
        <v>0.4</v>
      </c>
      <c r="O25" s="2">
        <v>2</v>
      </c>
      <c r="P25" s="7">
        <v>0.4</v>
      </c>
      <c r="Q25" s="16">
        <v>150</v>
      </c>
      <c r="R25" s="4">
        <v>0.7</v>
      </c>
      <c r="S25" s="9">
        <v>15000</v>
      </c>
      <c r="W25" s="3">
        <f>AVERAGE(0.29,0.22,0.38)</f>
        <v>0.29666666666666669</v>
      </c>
      <c r="X25" s="3">
        <f>AVERAGE(0.05, 0.1, 0.1)</f>
        <v>8.3333333333333329E-2</v>
      </c>
      <c r="Y25" s="2">
        <v>0.08</v>
      </c>
      <c r="Z25" s="9">
        <v>0.83</v>
      </c>
      <c r="AA25" s="9">
        <v>0.32</v>
      </c>
      <c r="AB25" s="9">
        <v>0.98</v>
      </c>
      <c r="AF25" s="9">
        <v>13.9</v>
      </c>
      <c r="AG25" s="9">
        <v>25.9</v>
      </c>
      <c r="AH25" s="9">
        <v>3.4</v>
      </c>
      <c r="AI25" s="9">
        <v>55.6</v>
      </c>
      <c r="AJ25" s="9">
        <v>136.6</v>
      </c>
      <c r="AK25" s="9">
        <v>67.599999999999994</v>
      </c>
    </row>
    <row r="26" spans="1:41" x14ac:dyDescent="0.25">
      <c r="A26" s="2">
        <v>24</v>
      </c>
      <c r="B26" s="2" t="s">
        <v>56</v>
      </c>
      <c r="C26" s="17" t="s">
        <v>61</v>
      </c>
      <c r="D26" s="7">
        <f>ROUND(D$19/D$18*D25,0)</f>
        <v>31</v>
      </c>
      <c r="E26" s="7">
        <f t="shared" ref="E26" si="4">ROUND(E$19/E$18*E25,0)</f>
        <v>172</v>
      </c>
      <c r="F26" s="7">
        <f t="shared" ref="F26" si="5">ROUND(F$19/F$18*F25,0)</f>
        <v>20</v>
      </c>
      <c r="G26" s="7">
        <f>ROUND(G21-((G21-D21)/4),0)</f>
        <v>88</v>
      </c>
      <c r="H26" s="7">
        <f t="shared" ref="H26" si="6">ROUND(H21-((H21-E21)/4),0)</f>
        <v>464</v>
      </c>
      <c r="I26" s="7">
        <f t="shared" ref="I26" si="7">ROUND(I21-((I21-F21)/4),0)</f>
        <v>87</v>
      </c>
      <c r="M26" s="2">
        <v>5</v>
      </c>
      <c r="N26" s="2">
        <v>0.4</v>
      </c>
      <c r="O26" s="2">
        <v>2</v>
      </c>
      <c r="P26" s="7">
        <v>0.4</v>
      </c>
      <c r="Q26" s="16">
        <v>175</v>
      </c>
      <c r="R26" s="4">
        <v>0.7</v>
      </c>
      <c r="S26" s="9">
        <v>10000</v>
      </c>
      <c r="W26" s="7">
        <v>0.35</v>
      </c>
      <c r="X26" s="7">
        <v>0.1</v>
      </c>
      <c r="Y26" s="7">
        <v>0.1</v>
      </c>
      <c r="AF26" s="9">
        <v>20.8</v>
      </c>
      <c r="AG26" s="9">
        <v>31.8</v>
      </c>
      <c r="AH26" s="9">
        <v>5.4</v>
      </c>
    </row>
    <row r="27" spans="1:41" x14ac:dyDescent="0.25">
      <c r="A27" s="2">
        <v>25</v>
      </c>
      <c r="B27" s="2" t="s">
        <v>57</v>
      </c>
      <c r="C27" s="17" t="s">
        <v>61</v>
      </c>
      <c r="D27" s="2">
        <v>25</v>
      </c>
      <c r="E27" s="2">
        <v>120</v>
      </c>
      <c r="F27" s="2">
        <f>12000*0.4/200</f>
        <v>24</v>
      </c>
      <c r="G27" s="2">
        <f t="shared" ref="G27:G28" si="8">ROUND(G22-((G22-D22)/4),0)</f>
        <v>55</v>
      </c>
      <c r="H27" s="2">
        <f t="shared" ref="H27:H28" si="9">ROUND(H22-((H22-E22)/4),0)</f>
        <v>390</v>
      </c>
      <c r="I27" s="2">
        <f t="shared" ref="I27:I28" si="10">ROUND(I22-((I22-F22)/4),0)</f>
        <v>57</v>
      </c>
      <c r="M27" s="2">
        <v>5</v>
      </c>
      <c r="N27" s="2">
        <v>0.4</v>
      </c>
      <c r="O27" s="2">
        <v>2</v>
      </c>
      <c r="P27" s="9">
        <v>0.44</v>
      </c>
      <c r="Q27" s="16">
        <v>125</v>
      </c>
      <c r="R27" s="4">
        <v>0.7</v>
      </c>
      <c r="S27" s="9">
        <v>9000</v>
      </c>
      <c r="T27" s="9">
        <v>0.39</v>
      </c>
      <c r="U27" s="9">
        <v>0.06</v>
      </c>
      <c r="V27" s="9">
        <v>0.08</v>
      </c>
      <c r="W27" s="2">
        <f>MEDIAN(0.54,0.39,0.49)</f>
        <v>0.49</v>
      </c>
      <c r="X27" s="2">
        <f>MEDIAN(0.06,0.15)</f>
        <v>0.105</v>
      </c>
      <c r="Y27" s="2">
        <f>MEDIAN(0.08,0.11,0.12,0.23)</f>
        <v>0.11499999999999999</v>
      </c>
      <c r="Z27" s="9">
        <v>0.54</v>
      </c>
      <c r="AA27" s="9">
        <v>0.15</v>
      </c>
      <c r="AB27" s="9">
        <v>0.23</v>
      </c>
      <c r="AC27" s="9">
        <v>9.8000000000000007</v>
      </c>
      <c r="AD27" s="9">
        <v>7.2</v>
      </c>
      <c r="AE27" s="9">
        <v>1.9</v>
      </c>
      <c r="AF27" s="9">
        <v>19.600000000000001</v>
      </c>
      <c r="AG27" s="9">
        <v>26.8</v>
      </c>
      <c r="AH27" s="9">
        <v>4.7</v>
      </c>
      <c r="AI27" s="9">
        <v>29.7</v>
      </c>
      <c r="AJ27" s="9">
        <v>58.5</v>
      </c>
      <c r="AK27" s="9">
        <v>13.1</v>
      </c>
    </row>
    <row r="28" spans="1:41" x14ac:dyDescent="0.25">
      <c r="A28" s="2">
        <v>26</v>
      </c>
      <c r="B28" s="2" t="s">
        <v>58</v>
      </c>
      <c r="C28" s="17" t="s">
        <v>61</v>
      </c>
      <c r="D28" s="2">
        <v>22</v>
      </c>
      <c r="E28" s="2">
        <f>6000/50</f>
        <v>120</v>
      </c>
      <c r="F28" s="2">
        <v>45</v>
      </c>
      <c r="G28" s="2">
        <f t="shared" si="8"/>
        <v>66</v>
      </c>
      <c r="H28" s="2">
        <f t="shared" si="9"/>
        <v>255</v>
      </c>
      <c r="I28" s="2">
        <f t="shared" si="10"/>
        <v>112</v>
      </c>
      <c r="M28" s="2">
        <v>5</v>
      </c>
      <c r="N28" s="2">
        <v>0.4</v>
      </c>
      <c r="O28" s="2">
        <v>2</v>
      </c>
      <c r="P28" s="9">
        <v>0.38</v>
      </c>
      <c r="Q28" s="16">
        <v>125</v>
      </c>
      <c r="R28" s="4">
        <v>0.7</v>
      </c>
      <c r="S28" s="9">
        <v>9000</v>
      </c>
      <c r="W28" s="7">
        <v>0.35</v>
      </c>
      <c r="X28" s="7">
        <v>0.1</v>
      </c>
      <c r="Y28" s="7">
        <v>0.1</v>
      </c>
      <c r="AF28" s="9">
        <v>15.4</v>
      </c>
      <c r="AG28" s="9">
        <v>18.8</v>
      </c>
      <c r="AH28" s="9">
        <v>7.9</v>
      </c>
    </row>
    <row r="29" spans="1:41" x14ac:dyDescent="0.25">
      <c r="A29" s="2">
        <v>27</v>
      </c>
      <c r="B29" s="2" t="s">
        <v>59</v>
      </c>
      <c r="C29" s="17" t="s">
        <v>61</v>
      </c>
      <c r="D29" s="7">
        <f>ROUND(AVERAGE(D25:D28),0)</f>
        <v>26</v>
      </c>
      <c r="E29" s="7">
        <f t="shared" ref="E29" si="11">ROUND(AVERAGE(E25:E28),0)</f>
        <v>152</v>
      </c>
      <c r="F29" s="7">
        <f t="shared" ref="F29" si="12">ROUND(AVERAGE(F25:F28),0)</f>
        <v>26</v>
      </c>
      <c r="G29" s="7">
        <f t="shared" ref="G29" si="13">ROUND(AVERAGE(G25:G28),0)</f>
        <v>69</v>
      </c>
      <c r="H29" s="7">
        <f t="shared" ref="H29" si="14">ROUND(AVERAGE(H25:H28),0)</f>
        <v>384</v>
      </c>
      <c r="I29" s="7">
        <f t="shared" ref="I29" si="15">ROUND(AVERAGE(I25:I28),0)</f>
        <v>81</v>
      </c>
      <c r="M29" s="2">
        <v>5</v>
      </c>
      <c r="N29" s="2">
        <v>0.4</v>
      </c>
      <c r="O29" s="2">
        <v>2</v>
      </c>
      <c r="P29" s="7">
        <v>0.4</v>
      </c>
      <c r="Q29" s="16">
        <v>100</v>
      </c>
      <c r="R29" s="4">
        <v>0.7</v>
      </c>
      <c r="S29" s="9">
        <v>8000</v>
      </c>
      <c r="W29" s="7">
        <v>0.35</v>
      </c>
      <c r="X29" s="7">
        <v>0.1</v>
      </c>
      <c r="Y29" s="7">
        <v>0.1</v>
      </c>
      <c r="AF29" s="9">
        <v>16.600000000000001</v>
      </c>
      <c r="AG29" s="9">
        <v>26.8</v>
      </c>
      <c r="AH29" s="9">
        <v>5.4</v>
      </c>
    </row>
    <row r="30" spans="1:41" x14ac:dyDescent="0.25">
      <c r="A30" s="2">
        <v>23</v>
      </c>
      <c r="B30" s="2" t="s">
        <v>55</v>
      </c>
      <c r="C30" s="17" t="s">
        <v>67</v>
      </c>
      <c r="D30" s="2">
        <v>27</v>
      </c>
      <c r="E30" s="2">
        <v>194</v>
      </c>
      <c r="F30" s="2">
        <v>16</v>
      </c>
      <c r="G30" s="2">
        <f>ROUND(G25-((G25-D25)/4),0)</f>
        <v>57</v>
      </c>
      <c r="H30" s="2">
        <f t="shared" ref="H30:H33" si="16">ROUND(H25-((H25-E25)/4),0)</f>
        <v>369</v>
      </c>
      <c r="I30" s="2">
        <f t="shared" ref="I30:I33" si="17">ROUND(I25-((I25-F25)/4),0)</f>
        <v>56</v>
      </c>
      <c r="M30" s="2">
        <v>5</v>
      </c>
      <c r="N30" s="2">
        <v>0.4</v>
      </c>
      <c r="O30" s="2">
        <v>2</v>
      </c>
      <c r="P30" s="7">
        <v>0.4</v>
      </c>
      <c r="Q30" s="16">
        <v>150</v>
      </c>
      <c r="R30" s="4">
        <v>0.7</v>
      </c>
      <c r="S30" s="9">
        <v>15000</v>
      </c>
      <c r="W30" s="3">
        <f>AVERAGE(0.29,0.22,0.38)</f>
        <v>0.29666666666666669</v>
      </c>
      <c r="X30" s="3">
        <f>AVERAGE(0.05, 0.1, 0.1)</f>
        <v>8.3333333333333329E-2</v>
      </c>
      <c r="Y30" s="2">
        <v>0.08</v>
      </c>
      <c r="Z30" s="9">
        <v>0.83</v>
      </c>
      <c r="AA30" s="9">
        <v>0.32</v>
      </c>
      <c r="AB30" s="9">
        <v>0.98</v>
      </c>
      <c r="AF30" s="9">
        <v>12.5</v>
      </c>
      <c r="AG30" s="9">
        <v>23.5</v>
      </c>
      <c r="AH30" s="9">
        <v>2.9</v>
      </c>
      <c r="AI30" s="9">
        <v>47.3</v>
      </c>
      <c r="AJ30" s="9">
        <v>118.1</v>
      </c>
      <c r="AK30" s="9">
        <v>54.9</v>
      </c>
    </row>
    <row r="31" spans="1:41" x14ac:dyDescent="0.25">
      <c r="A31" s="2">
        <v>24</v>
      </c>
      <c r="B31" s="2" t="s">
        <v>56</v>
      </c>
      <c r="C31" s="17" t="s">
        <v>67</v>
      </c>
      <c r="D31" s="7">
        <f>ROUND(D$19/D$18*D30,0)</f>
        <v>31</v>
      </c>
      <c r="E31" s="7">
        <f t="shared" ref="E31" si="18">ROUND(E$19/E$18*E30,0)</f>
        <v>172</v>
      </c>
      <c r="F31" s="7">
        <f t="shared" ref="F31" si="19">ROUND(F$19/F$18*F30,0)</f>
        <v>20</v>
      </c>
      <c r="G31" s="7">
        <f>ROUND(G26-((G26-D26)/4),0)</f>
        <v>74</v>
      </c>
      <c r="H31" s="7">
        <f t="shared" si="16"/>
        <v>391</v>
      </c>
      <c r="I31" s="7">
        <f t="shared" si="17"/>
        <v>70</v>
      </c>
      <c r="M31" s="2">
        <v>5</v>
      </c>
      <c r="N31" s="2">
        <v>0.4</v>
      </c>
      <c r="O31" s="2">
        <v>2</v>
      </c>
      <c r="P31" s="7">
        <v>0.4</v>
      </c>
      <c r="Q31" s="16">
        <v>175</v>
      </c>
      <c r="R31" s="4">
        <v>0.7</v>
      </c>
      <c r="S31" s="9">
        <v>10000</v>
      </c>
      <c r="W31" s="7">
        <v>0.35</v>
      </c>
      <c r="X31" s="7">
        <v>0.1</v>
      </c>
      <c r="Y31" s="7">
        <v>0.1</v>
      </c>
      <c r="AF31" s="9">
        <v>18.399999999999999</v>
      </c>
      <c r="AG31" s="9">
        <v>28.2</v>
      </c>
      <c r="AH31" s="9">
        <v>4.5</v>
      </c>
    </row>
    <row r="32" spans="1:41" x14ac:dyDescent="0.25">
      <c r="A32" s="2">
        <v>25</v>
      </c>
      <c r="B32" s="2" t="s">
        <v>57</v>
      </c>
      <c r="C32" s="17" t="s">
        <v>67</v>
      </c>
      <c r="D32" s="2">
        <v>25</v>
      </c>
      <c r="E32" s="2">
        <v>120</v>
      </c>
      <c r="F32" s="2">
        <f>12000*0.4/200</f>
        <v>24</v>
      </c>
      <c r="G32" s="2">
        <f t="shared" ref="G32:G33" si="20">ROUND(G27-((G27-D27)/4),0)</f>
        <v>48</v>
      </c>
      <c r="H32" s="2">
        <f t="shared" si="16"/>
        <v>323</v>
      </c>
      <c r="I32" s="2">
        <f t="shared" si="17"/>
        <v>49</v>
      </c>
      <c r="M32" s="2">
        <v>5</v>
      </c>
      <c r="N32" s="2">
        <v>0.4</v>
      </c>
      <c r="O32" s="2">
        <v>2</v>
      </c>
      <c r="P32" s="9">
        <v>0.44</v>
      </c>
      <c r="Q32" s="16">
        <v>125</v>
      </c>
      <c r="R32" s="4">
        <v>0.7</v>
      </c>
      <c r="S32" s="9">
        <v>9000</v>
      </c>
      <c r="T32" s="9">
        <v>0.39</v>
      </c>
      <c r="U32" s="9">
        <v>0.06</v>
      </c>
      <c r="V32" s="9">
        <v>0.08</v>
      </c>
      <c r="W32" s="2">
        <f>MEDIAN(0.54,0.39,0.49)</f>
        <v>0.49</v>
      </c>
      <c r="X32" s="2">
        <f>MEDIAN(0.06,0.15)</f>
        <v>0.105</v>
      </c>
      <c r="Y32" s="2">
        <f>MEDIAN(0.08,0.11,0.12,0.23)</f>
        <v>0.11499999999999999</v>
      </c>
      <c r="Z32" s="9">
        <v>0.54</v>
      </c>
      <c r="AA32" s="9">
        <v>0.15</v>
      </c>
      <c r="AB32" s="9">
        <v>0.23</v>
      </c>
      <c r="AC32" s="9">
        <v>9.8000000000000007</v>
      </c>
      <c r="AD32" s="9">
        <v>7.2</v>
      </c>
      <c r="AE32" s="9">
        <v>1.9</v>
      </c>
      <c r="AF32" s="9">
        <v>17.899999999999999</v>
      </c>
      <c r="AG32" s="9">
        <v>23.3</v>
      </c>
      <c r="AH32" s="9">
        <v>4.2</v>
      </c>
      <c r="AI32" s="9">
        <v>25.9</v>
      </c>
      <c r="AJ32" s="9">
        <v>48.5</v>
      </c>
      <c r="AK32" s="9">
        <v>11.3</v>
      </c>
    </row>
    <row r="33" spans="1:34" x14ac:dyDescent="0.25">
      <c r="A33" s="2">
        <v>26</v>
      </c>
      <c r="B33" s="2" t="s">
        <v>58</v>
      </c>
      <c r="C33" s="17" t="s">
        <v>67</v>
      </c>
      <c r="D33" s="2">
        <v>22</v>
      </c>
      <c r="E33" s="2">
        <f>6000/50</f>
        <v>120</v>
      </c>
      <c r="F33" s="2">
        <v>45</v>
      </c>
      <c r="G33" s="2">
        <f t="shared" si="20"/>
        <v>55</v>
      </c>
      <c r="H33" s="2">
        <f t="shared" si="16"/>
        <v>221</v>
      </c>
      <c r="I33" s="2">
        <f t="shared" si="17"/>
        <v>95</v>
      </c>
      <c r="M33" s="2">
        <v>5</v>
      </c>
      <c r="N33" s="2">
        <v>0.4</v>
      </c>
      <c r="O33" s="2">
        <v>2</v>
      </c>
      <c r="P33" s="9">
        <v>0.38</v>
      </c>
      <c r="Q33" s="16">
        <v>125</v>
      </c>
      <c r="R33" s="4">
        <v>0.7</v>
      </c>
      <c r="S33" s="9">
        <v>9000</v>
      </c>
      <c r="W33" s="7">
        <v>0.35</v>
      </c>
      <c r="X33" s="7">
        <v>0.1</v>
      </c>
      <c r="Y33" s="7">
        <v>0.1</v>
      </c>
      <c r="AF33" s="9">
        <v>13.5</v>
      </c>
      <c r="AG33" s="9">
        <v>17.100000000000001</v>
      </c>
      <c r="AH33" s="9">
        <v>7</v>
      </c>
    </row>
    <row r="34" spans="1:34" x14ac:dyDescent="0.25">
      <c r="A34" s="2">
        <v>27</v>
      </c>
      <c r="B34" s="2" t="s">
        <v>59</v>
      </c>
      <c r="C34" s="17" t="s">
        <v>67</v>
      </c>
      <c r="D34" s="7">
        <f>ROUND(AVERAGE(D30:D33),0)</f>
        <v>26</v>
      </c>
      <c r="E34" s="7">
        <f t="shared" ref="E34" si="21">ROUND(AVERAGE(E30:E33),0)</f>
        <v>152</v>
      </c>
      <c r="F34" s="7">
        <f t="shared" ref="F34" si="22">ROUND(AVERAGE(F30:F33),0)</f>
        <v>26</v>
      </c>
      <c r="G34" s="7">
        <f t="shared" ref="G34" si="23">ROUND(AVERAGE(G30:G33),0)</f>
        <v>59</v>
      </c>
      <c r="H34" s="7">
        <f t="shared" ref="H34" si="24">ROUND(AVERAGE(H30:H33),0)</f>
        <v>326</v>
      </c>
      <c r="I34" s="7">
        <f t="shared" ref="I34" si="25">ROUND(AVERAGE(I30:I33),0)</f>
        <v>68</v>
      </c>
      <c r="M34" s="2">
        <v>5</v>
      </c>
      <c r="N34" s="2">
        <v>0.4</v>
      </c>
      <c r="O34" s="2">
        <v>2</v>
      </c>
      <c r="P34" s="7">
        <v>0.4</v>
      </c>
      <c r="Q34" s="16">
        <v>100</v>
      </c>
      <c r="R34" s="4">
        <v>0.7</v>
      </c>
      <c r="S34" s="9">
        <v>8000</v>
      </c>
      <c r="W34" s="7">
        <v>0.35</v>
      </c>
      <c r="X34" s="7">
        <v>0.1</v>
      </c>
      <c r="Y34" s="7">
        <v>0.1</v>
      </c>
      <c r="AF34" s="9">
        <v>14.9</v>
      </c>
      <c r="AG34" s="9">
        <v>23.9</v>
      </c>
      <c r="AH34" s="9">
        <v>4.7</v>
      </c>
    </row>
  </sheetData>
  <hyperlinks>
    <hyperlink ref="AO2" r:id="rId1" display="https://www.sciencedirect.com/science/article/pii/001670619090021Z" xr:uid="{6C7C7A51-4DE7-435B-98A0-14DE32C123EB}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workbookViewId="0">
      <selection activeCell="D10" sqref="D10"/>
    </sheetView>
  </sheetViews>
  <sheetFormatPr defaultRowHeight="15" x14ac:dyDescent="0.25"/>
  <sheetData>
    <row r="1" spans="1:4" x14ac:dyDescent="0.25">
      <c r="A1" t="s">
        <v>0</v>
      </c>
      <c r="B1" t="s">
        <v>29</v>
      </c>
      <c r="C1" t="s">
        <v>30</v>
      </c>
      <c r="D1" t="s">
        <v>29</v>
      </c>
    </row>
    <row r="2" spans="1:4" x14ac:dyDescent="0.25">
      <c r="A2" t="s">
        <v>1</v>
      </c>
      <c r="B2" s="1"/>
      <c r="C2" s="1">
        <v>100</v>
      </c>
      <c r="D2" s="1">
        <v>64</v>
      </c>
    </row>
    <row r="3" spans="1:4" x14ac:dyDescent="0.25">
      <c r="A3" t="s">
        <v>2</v>
      </c>
      <c r="B3" s="1"/>
      <c r="C3" s="1">
        <v>210</v>
      </c>
      <c r="D3" s="1">
        <v>126</v>
      </c>
    </row>
    <row r="4" spans="1:4" x14ac:dyDescent="0.25">
      <c r="A4" t="s">
        <v>3</v>
      </c>
      <c r="B4" s="1"/>
      <c r="C4" s="1">
        <v>210</v>
      </c>
      <c r="D4" s="1">
        <v>119</v>
      </c>
    </row>
    <row r="5" spans="1:4" x14ac:dyDescent="0.25">
      <c r="A5" t="s">
        <v>4</v>
      </c>
      <c r="B5" s="1"/>
      <c r="C5" s="1">
        <v>200</v>
      </c>
      <c r="D5" s="1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3" sqref="A3"/>
    </sheetView>
  </sheetViews>
  <sheetFormatPr defaultColWidth="8.85546875" defaultRowHeight="15" x14ac:dyDescent="0.25"/>
  <cols>
    <col min="1" max="16384" width="8.85546875" style="2"/>
  </cols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DEMO_v2</vt:lpstr>
      <vt:lpstr>Crops_lst</vt:lpstr>
      <vt:lpstr>LandPKS</vt:lpstr>
      <vt:lpstr>Sheet2</vt:lpstr>
      <vt:lpstr>Sheet3</vt:lpstr>
    </vt:vector>
  </TitlesOfParts>
  <Company>Wageningen 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LEENAARS</dc:creator>
  <cp:lastModifiedBy>Ruiperez Gonzalez, Maria</cp:lastModifiedBy>
  <dcterms:created xsi:type="dcterms:W3CDTF">2017-02-10T10:50:57Z</dcterms:created>
  <dcterms:modified xsi:type="dcterms:W3CDTF">2023-05-05T13:48:17Z</dcterms:modified>
</cp:coreProperties>
</file>